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9.2019. Backup\DDISK\PPETRA- SVE je ovdje\PPETRA SVE SPREMATI OVDJE\Petra Sve spremati OVDJE   13.9.2021\FISKALNA odgovornost, FINANCIJE\"/>
    </mc:Choice>
  </mc:AlternateContent>
  <xr:revisionPtr revIDLastSave="0" documentId="8_{F25D0DC8-1110-4208-8EAD-8E8D32F41281}" xr6:coauthVersionLast="36" xr6:coauthVersionMax="36" xr10:uidLastSave="{00000000-0000-0000-0000-000000000000}"/>
  <bookViews>
    <workbookView xWindow="0" yWindow="0" windowWidth="21555" windowHeight="7815" tabRatio="603" xr2:uid="{00000000-000D-0000-FFFF-FFFF00000000}"/>
  </bookViews>
  <sheets>
    <sheet name="OPĆI DIO" sheetId="15" r:id="rId1"/>
    <sheet name="PLAN PRIHODA" sheetId="2" r:id="rId2"/>
    <sheet name="PLAN RASHODA I IZDATAKA" sheetId="3" r:id="rId3"/>
    <sheet name="3 RAZ SVE" sheetId="8" r:id="rId4"/>
  </sheets>
  <definedNames>
    <definedName name="_xlnm._FilterDatabase" localSheetId="2" hidden="1">'PLAN RASHODA I IZDATAKA'!#REF!</definedName>
  </definedNames>
  <calcPr calcId="191029"/>
</workbook>
</file>

<file path=xl/calcChain.xml><?xml version="1.0" encoding="utf-8"?>
<calcChain xmlns="http://schemas.openxmlformats.org/spreadsheetml/2006/main">
  <c r="G8" i="15" l="1"/>
  <c r="F11" i="15"/>
  <c r="F8" i="15"/>
  <c r="B34" i="2"/>
  <c r="G39" i="8"/>
  <c r="D26" i="8"/>
  <c r="G9" i="8" l="1"/>
  <c r="G8" i="8" s="1"/>
  <c r="H9" i="8"/>
  <c r="H8" i="8" s="1"/>
  <c r="L9" i="8"/>
  <c r="L8" i="8" s="1"/>
  <c r="D10" i="8"/>
  <c r="C10" i="8" s="1"/>
  <c r="F10" i="8"/>
  <c r="D11" i="8"/>
  <c r="C11" i="8" s="1"/>
  <c r="D12" i="8"/>
  <c r="E12" i="8"/>
  <c r="E9" i="8" s="1"/>
  <c r="E8" i="8" s="1"/>
  <c r="G12" i="8"/>
  <c r="H12" i="8"/>
  <c r="I12" i="8"/>
  <c r="I9" i="8" s="1"/>
  <c r="I8" i="8" s="1"/>
  <c r="I7" i="8" s="1"/>
  <c r="J12" i="8"/>
  <c r="J9" i="8" s="1"/>
  <c r="J8" i="8" s="1"/>
  <c r="K12" i="8"/>
  <c r="K9" i="8" s="1"/>
  <c r="K8" i="8" s="1"/>
  <c r="L12" i="8"/>
  <c r="C13" i="8"/>
  <c r="D13" i="8"/>
  <c r="F13" i="8"/>
  <c r="F12" i="8" s="1"/>
  <c r="C14" i="8"/>
  <c r="C15" i="8"/>
  <c r="D16" i="8"/>
  <c r="C16" i="8" s="1"/>
  <c r="M17" i="8"/>
  <c r="N17" i="8"/>
  <c r="L18" i="8"/>
  <c r="D19" i="8"/>
  <c r="E19" i="8"/>
  <c r="F19" i="8"/>
  <c r="G19" i="8"/>
  <c r="G18" i="8" s="1"/>
  <c r="H19" i="8"/>
  <c r="J19" i="8"/>
  <c r="K19" i="8"/>
  <c r="C20" i="8"/>
  <c r="C21" i="8"/>
  <c r="C22" i="8"/>
  <c r="C23" i="8"/>
  <c r="C24" i="8"/>
  <c r="C25" i="8"/>
  <c r="F26" i="8"/>
  <c r="H26" i="8"/>
  <c r="H18" i="8" s="1"/>
  <c r="I26" i="8"/>
  <c r="J26" i="8"/>
  <c r="K26" i="8"/>
  <c r="C27" i="8"/>
  <c r="C28" i="8"/>
  <c r="C29" i="8"/>
  <c r="C30" i="8"/>
  <c r="C31" i="8"/>
  <c r="H32" i="8"/>
  <c r="C32" i="8" s="1"/>
  <c r="C33" i="8"/>
  <c r="C34" i="8"/>
  <c r="C35" i="8"/>
  <c r="C36" i="8"/>
  <c r="C37" i="8"/>
  <c r="C38" i="8"/>
  <c r="D39" i="8"/>
  <c r="C39" i="8" s="1"/>
  <c r="E39" i="8"/>
  <c r="F39" i="8"/>
  <c r="I39" i="8"/>
  <c r="J39" i="8"/>
  <c r="K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D63" i="8"/>
  <c r="E63" i="8"/>
  <c r="F63" i="8"/>
  <c r="G63" i="8"/>
  <c r="H63" i="8"/>
  <c r="I63" i="8"/>
  <c r="J63" i="8"/>
  <c r="K63" i="8"/>
  <c r="L63" i="8"/>
  <c r="C64" i="8"/>
  <c r="D65" i="8"/>
  <c r="E65" i="8"/>
  <c r="F65" i="8"/>
  <c r="G65" i="8"/>
  <c r="H65" i="8"/>
  <c r="I65" i="8"/>
  <c r="J65" i="8"/>
  <c r="K65" i="8"/>
  <c r="C66" i="8"/>
  <c r="C67" i="8"/>
  <c r="C68" i="8"/>
  <c r="C69" i="8"/>
  <c r="C70" i="8"/>
  <c r="C71" i="8"/>
  <c r="L72" i="8"/>
  <c r="D75" i="8"/>
  <c r="D72" i="8" s="1"/>
  <c r="E75" i="8"/>
  <c r="E72" i="8" s="1"/>
  <c r="F75" i="8"/>
  <c r="G75" i="8"/>
  <c r="G72" i="8" s="1"/>
  <c r="H75" i="8"/>
  <c r="H72" i="8" s="1"/>
  <c r="I75" i="8"/>
  <c r="I72" i="8" s="1"/>
  <c r="J75" i="8"/>
  <c r="J72" i="8" s="1"/>
  <c r="K75" i="8"/>
  <c r="K72" i="8" s="1"/>
  <c r="C76" i="8"/>
  <c r="C75" i="8" s="1"/>
  <c r="M76" i="8"/>
  <c r="N76" i="8"/>
  <c r="C77" i="8"/>
  <c r="C78" i="8"/>
  <c r="F79" i="8"/>
  <c r="C79" i="8" s="1"/>
  <c r="M81" i="8"/>
  <c r="M7" i="8" s="1"/>
  <c r="M6" i="8" s="1"/>
  <c r="N81" i="8"/>
  <c r="J82" i="8"/>
  <c r="J81" i="8" s="1"/>
  <c r="D83" i="8"/>
  <c r="E83" i="8"/>
  <c r="F83" i="8"/>
  <c r="F82" i="8" s="1"/>
  <c r="F81" i="8" s="1"/>
  <c r="G83" i="8"/>
  <c r="H83" i="8"/>
  <c r="I83" i="8"/>
  <c r="J83" i="8"/>
  <c r="K83" i="8"/>
  <c r="L83" i="8"/>
  <c r="C84" i="8"/>
  <c r="C85" i="8"/>
  <c r="C88" i="8"/>
  <c r="D89" i="8"/>
  <c r="E89" i="8"/>
  <c r="E82" i="8" s="1"/>
  <c r="E81" i="8" s="1"/>
  <c r="F89" i="8"/>
  <c r="G89" i="8"/>
  <c r="H89" i="8"/>
  <c r="I89" i="8"/>
  <c r="I82" i="8" s="1"/>
  <c r="I81" i="8" s="1"/>
  <c r="J89" i="8"/>
  <c r="K89" i="8"/>
  <c r="L89" i="8"/>
  <c r="C91" i="8"/>
  <c r="D93" i="8"/>
  <c r="E93" i="8"/>
  <c r="F93" i="8"/>
  <c r="G93" i="8"/>
  <c r="H93" i="8"/>
  <c r="I93" i="8"/>
  <c r="J93" i="8"/>
  <c r="K93" i="8"/>
  <c r="L94" i="8"/>
  <c r="L93" i="8" s="1"/>
  <c r="C95" i="8"/>
  <c r="C94" i="8" s="1"/>
  <c r="C93" i="8" s="1"/>
  <c r="C96" i="8"/>
  <c r="C97" i="8"/>
  <c r="C98" i="8"/>
  <c r="D99" i="8"/>
  <c r="D100" i="8"/>
  <c r="E101" i="8"/>
  <c r="E100" i="8" s="1"/>
  <c r="E99" i="8" s="1"/>
  <c r="F101" i="8"/>
  <c r="G101" i="8"/>
  <c r="G100" i="8" s="1"/>
  <c r="G99" i="8" s="1"/>
  <c r="H101" i="8"/>
  <c r="H100" i="8" s="1"/>
  <c r="H99" i="8" s="1"/>
  <c r="I101" i="8"/>
  <c r="I100" i="8" s="1"/>
  <c r="I99" i="8" s="1"/>
  <c r="J101" i="8"/>
  <c r="K101" i="8"/>
  <c r="K100" i="8" s="1"/>
  <c r="K99" i="8" s="1"/>
  <c r="L101" i="8"/>
  <c r="L100" i="8" s="1"/>
  <c r="L99" i="8" s="1"/>
  <c r="C102" i="8"/>
  <c r="C103" i="8"/>
  <c r="C104" i="8"/>
  <c r="C105" i="8"/>
  <c r="C106" i="8"/>
  <c r="C107" i="8"/>
  <c r="C108" i="8"/>
  <c r="C109" i="8"/>
  <c r="C110" i="8"/>
  <c r="C111" i="8"/>
  <c r="J112" i="8"/>
  <c r="F113" i="8"/>
  <c r="C113" i="8" s="1"/>
  <c r="H82" i="8" l="1"/>
  <c r="H81" i="8" s="1"/>
  <c r="D82" i="8"/>
  <c r="D81" i="8" s="1"/>
  <c r="H17" i="8"/>
  <c r="K82" i="8"/>
  <c r="K81" i="8" s="1"/>
  <c r="C65" i="8"/>
  <c r="D9" i="8"/>
  <c r="D8" i="8" s="1"/>
  <c r="L82" i="8"/>
  <c r="L81" i="8" s="1"/>
  <c r="C12" i="8"/>
  <c r="C9" i="8" s="1"/>
  <c r="C8" i="8" s="1"/>
  <c r="C89" i="8"/>
  <c r="G82" i="8"/>
  <c r="G81" i="8" s="1"/>
  <c r="J100" i="8"/>
  <c r="J99" i="8" s="1"/>
  <c r="F112" i="8"/>
  <c r="C112" i="8" s="1"/>
  <c r="N7" i="8"/>
  <c r="N6" i="8" s="1"/>
  <c r="C63" i="8"/>
  <c r="I18" i="8"/>
  <c r="C19" i="8"/>
  <c r="D18" i="8"/>
  <c r="D17" i="8" s="1"/>
  <c r="L17" i="8"/>
  <c r="H7" i="8"/>
  <c r="H6" i="8" s="1"/>
  <c r="K18" i="8"/>
  <c r="F18" i="8"/>
  <c r="F17" i="8" s="1"/>
  <c r="C26" i="8"/>
  <c r="J18" i="8"/>
  <c r="J17" i="8" s="1"/>
  <c r="J7" i="8" s="1"/>
  <c r="J6" i="8" s="1"/>
  <c r="E18" i="8"/>
  <c r="E17" i="8" s="1"/>
  <c r="E7" i="8" s="1"/>
  <c r="E6" i="8" s="1"/>
  <c r="K17" i="8"/>
  <c r="K7" i="8" s="1"/>
  <c r="K6" i="8" s="1"/>
  <c r="L7" i="8"/>
  <c r="L6" i="8" s="1"/>
  <c r="I6" i="8"/>
  <c r="C72" i="8"/>
  <c r="G17" i="8"/>
  <c r="G7" i="8" s="1"/>
  <c r="G6" i="8" s="1"/>
  <c r="F9" i="8"/>
  <c r="F8" i="8" s="1"/>
  <c r="C101" i="8"/>
  <c r="C100" i="8" s="1"/>
  <c r="C99" i="8" s="1"/>
  <c r="C83" i="8"/>
  <c r="D7" i="8" l="1"/>
  <c r="D6" i="8" s="1"/>
  <c r="C82" i="8"/>
  <c r="C81" i="8" s="1"/>
  <c r="C18" i="8"/>
  <c r="F100" i="8"/>
  <c r="F99" i="8" s="1"/>
  <c r="C17" i="8"/>
  <c r="C7" i="8" s="1"/>
  <c r="F7" i="8"/>
  <c r="F7" i="15"/>
  <c r="F6" i="8" l="1"/>
  <c r="C6" i="8"/>
  <c r="H32" i="3"/>
  <c r="B22" i="2"/>
  <c r="B21" i="2" s="1"/>
  <c r="F23" i="2"/>
  <c r="H8" i="15" l="1"/>
  <c r="G11" i="15"/>
  <c r="H11" i="15"/>
  <c r="H22" i="15" l="1"/>
  <c r="G22" i="15"/>
  <c r="F22" i="15"/>
  <c r="H10" i="15"/>
  <c r="G10" i="15"/>
  <c r="F10" i="15"/>
  <c r="G7" i="15"/>
  <c r="G13" i="15" s="1"/>
  <c r="G24" i="15" s="1"/>
  <c r="H7" i="15"/>
  <c r="F13" i="15" l="1"/>
  <c r="F24" i="15" s="1"/>
  <c r="H13" i="15"/>
  <c r="H24" i="15" s="1"/>
  <c r="L65" i="3"/>
  <c r="L39" i="3"/>
  <c r="L26" i="3"/>
  <c r="L19" i="3"/>
  <c r="J39" i="2"/>
  <c r="E84" i="2" l="1"/>
  <c r="E71" i="2"/>
  <c r="D10" i="3" l="1"/>
  <c r="F10" i="3"/>
  <c r="C40" i="3"/>
  <c r="C20" i="3"/>
  <c r="D13" i="3"/>
  <c r="H26" i="3"/>
  <c r="F22" i="2"/>
  <c r="F21" i="2" s="1"/>
  <c r="D11" i="3"/>
  <c r="G65" i="3"/>
  <c r="F79" i="3"/>
  <c r="C79" i="3" s="1"/>
  <c r="F116" i="3"/>
  <c r="C10" i="3" l="1"/>
  <c r="F13" i="3"/>
  <c r="D86" i="3"/>
  <c r="D16" i="3" l="1"/>
  <c r="D26" i="3" l="1"/>
  <c r="D19" i="3"/>
  <c r="F115" i="3" l="1"/>
  <c r="F12" i="3"/>
  <c r="J115" i="3"/>
  <c r="D12" i="3" l="1"/>
  <c r="H29" i="2" l="1"/>
  <c r="D39" i="3" l="1"/>
  <c r="C54" i="3"/>
  <c r="I36" i="2" l="1"/>
  <c r="E36" i="2"/>
  <c r="L92" i="3" l="1"/>
  <c r="K92" i="3"/>
  <c r="J92" i="3"/>
  <c r="I92" i="3"/>
  <c r="H92" i="3"/>
  <c r="G92" i="3"/>
  <c r="F92" i="3"/>
  <c r="E92" i="3"/>
  <c r="L86" i="3"/>
  <c r="K86" i="3"/>
  <c r="J86" i="3"/>
  <c r="I86" i="3"/>
  <c r="H86" i="3"/>
  <c r="G86" i="3"/>
  <c r="F86" i="3"/>
  <c r="E86" i="3"/>
  <c r="L85" i="3"/>
  <c r="L84" i="3" s="1"/>
  <c r="K85" i="3"/>
  <c r="K84" i="3" s="1"/>
  <c r="J85" i="3"/>
  <c r="J84" i="3" s="1"/>
  <c r="I85" i="3"/>
  <c r="I84" i="3" s="1"/>
  <c r="H85" i="3"/>
  <c r="G85" i="3"/>
  <c r="F85" i="3"/>
  <c r="F84" i="3" s="1"/>
  <c r="H84" i="3"/>
  <c r="G84" i="3"/>
  <c r="C77" i="3"/>
  <c r="C76" i="3"/>
  <c r="K65" i="3"/>
  <c r="J65" i="3"/>
  <c r="I65" i="3"/>
  <c r="H65" i="3"/>
  <c r="F65" i="3"/>
  <c r="C64" i="3"/>
  <c r="L63" i="3"/>
  <c r="K63" i="3"/>
  <c r="J63" i="3"/>
  <c r="I63" i="3"/>
  <c r="H63" i="3"/>
  <c r="G63" i="3"/>
  <c r="F63" i="3"/>
  <c r="E63" i="3"/>
  <c r="D63" i="3"/>
  <c r="L12" i="3"/>
  <c r="L9" i="3" s="1"/>
  <c r="L8" i="3" s="1"/>
  <c r="K12" i="3"/>
  <c r="K9" i="3" s="1"/>
  <c r="K8" i="3" s="1"/>
  <c r="J12" i="3"/>
  <c r="J9" i="3" s="1"/>
  <c r="J8" i="3" s="1"/>
  <c r="I12" i="3"/>
  <c r="I9" i="3" s="1"/>
  <c r="I8" i="3" s="1"/>
  <c r="H12" i="3"/>
  <c r="H9" i="3" s="1"/>
  <c r="H8" i="3" s="1"/>
  <c r="G12" i="3"/>
  <c r="G9" i="3" s="1"/>
  <c r="G8" i="3" s="1"/>
  <c r="F9" i="3"/>
  <c r="F8" i="3" s="1"/>
  <c r="E12" i="3"/>
  <c r="E9" i="3" s="1"/>
  <c r="E8" i="3" s="1"/>
  <c r="D9" i="3"/>
  <c r="D8" i="3" s="1"/>
  <c r="C14" i="3"/>
  <c r="C15" i="3"/>
  <c r="C116" i="3"/>
  <c r="N102" i="3"/>
  <c r="M102" i="3"/>
  <c r="C115" i="3"/>
  <c r="C114" i="3"/>
  <c r="C113" i="3"/>
  <c r="C112" i="3"/>
  <c r="C111" i="3"/>
  <c r="C110" i="3"/>
  <c r="C109" i="3"/>
  <c r="C108" i="3"/>
  <c r="C107" i="3"/>
  <c r="L104" i="3"/>
  <c r="L103" i="3" s="1"/>
  <c r="L102" i="3" s="1"/>
  <c r="K104" i="3"/>
  <c r="K103" i="3" s="1"/>
  <c r="K102" i="3" s="1"/>
  <c r="J104" i="3"/>
  <c r="J103" i="3" s="1"/>
  <c r="J102" i="3" s="1"/>
  <c r="I104" i="3"/>
  <c r="I103" i="3" s="1"/>
  <c r="I102" i="3" s="1"/>
  <c r="H104" i="3"/>
  <c r="H103" i="3" s="1"/>
  <c r="H102" i="3" s="1"/>
  <c r="G104" i="3"/>
  <c r="G103" i="3" s="1"/>
  <c r="G102" i="3" s="1"/>
  <c r="F104" i="3"/>
  <c r="F103" i="3" s="1"/>
  <c r="F102" i="3" s="1"/>
  <c r="E104" i="3"/>
  <c r="E103" i="3" s="1"/>
  <c r="E102" i="3" s="1"/>
  <c r="E85" i="3" l="1"/>
  <c r="E84" i="3" s="1"/>
  <c r="C75" i="3"/>
  <c r="C12" i="3"/>
  <c r="D104" i="3"/>
  <c r="C106" i="3" l="1"/>
  <c r="C105" i="3"/>
  <c r="C104" i="3"/>
  <c r="D103" i="3"/>
  <c r="D102" i="3" s="1"/>
  <c r="C103" i="3" l="1"/>
  <c r="C102" i="3" s="1"/>
  <c r="J88" i="2" l="1"/>
  <c r="J75" i="2"/>
  <c r="C75" i="2" l="1"/>
  <c r="B35" i="2" l="1"/>
  <c r="E65" i="3" l="1"/>
  <c r="D65" i="3"/>
  <c r="C68" i="3"/>
  <c r="I88" i="2" l="1"/>
  <c r="H88" i="2"/>
  <c r="G88" i="2"/>
  <c r="G75" i="2"/>
  <c r="H75" i="2"/>
  <c r="I75" i="2"/>
  <c r="E27" i="2"/>
  <c r="E26" i="2" s="1"/>
  <c r="E17" i="2"/>
  <c r="D13" i="2"/>
  <c r="C13" i="2"/>
  <c r="B33" i="2"/>
  <c r="B32" i="2" s="1"/>
  <c r="L75" i="3" l="1"/>
  <c r="K75" i="3"/>
  <c r="J75" i="3"/>
  <c r="I75" i="3"/>
  <c r="H75" i="3"/>
  <c r="G75" i="3"/>
  <c r="F75" i="3"/>
  <c r="E75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5" i="3"/>
  <c r="C56" i="3"/>
  <c r="C57" i="3"/>
  <c r="C58" i="3"/>
  <c r="C59" i="3"/>
  <c r="C60" i="3"/>
  <c r="C61" i="3"/>
  <c r="C62" i="3"/>
  <c r="K39" i="3"/>
  <c r="J39" i="3"/>
  <c r="I39" i="3"/>
  <c r="H39" i="3"/>
  <c r="G39" i="3"/>
  <c r="F39" i="3"/>
  <c r="E39" i="3"/>
  <c r="D18" i="3"/>
  <c r="C28" i="3"/>
  <c r="C29" i="3"/>
  <c r="C30" i="3"/>
  <c r="C31" i="3"/>
  <c r="C33" i="3"/>
  <c r="C34" i="3"/>
  <c r="C35" i="3"/>
  <c r="C36" i="3"/>
  <c r="C37" i="3"/>
  <c r="C38" i="3"/>
  <c r="K26" i="3"/>
  <c r="J26" i="3"/>
  <c r="I26" i="3"/>
  <c r="G26" i="3"/>
  <c r="F26" i="3"/>
  <c r="E26" i="3"/>
  <c r="K19" i="3"/>
  <c r="J19" i="3"/>
  <c r="I19" i="3"/>
  <c r="I18" i="3" s="1"/>
  <c r="H19" i="3"/>
  <c r="G19" i="3"/>
  <c r="C21" i="3"/>
  <c r="C22" i="3"/>
  <c r="C23" i="3"/>
  <c r="C24" i="3"/>
  <c r="C25" i="3"/>
  <c r="C32" i="3"/>
  <c r="F19" i="3"/>
  <c r="E19" i="3"/>
  <c r="D92" i="3"/>
  <c r="D85" i="3" s="1"/>
  <c r="D84" i="3" s="1"/>
  <c r="E18" i="3" l="1"/>
  <c r="G18" i="3"/>
  <c r="K18" i="3"/>
  <c r="L18" i="3"/>
  <c r="J18" i="3"/>
  <c r="F18" i="3"/>
  <c r="I9" i="2"/>
  <c r="H26" i="2"/>
  <c r="C11" i="3"/>
  <c r="C9" i="3" s="1"/>
  <c r="C13" i="3"/>
  <c r="C16" i="3"/>
  <c r="L97" i="3"/>
  <c r="L96" i="3" s="1"/>
  <c r="C98" i="3"/>
  <c r="C92" i="3"/>
  <c r="C86" i="3"/>
  <c r="C27" i="3"/>
  <c r="C39" i="3"/>
  <c r="C63" i="3"/>
  <c r="C65" i="3"/>
  <c r="C19" i="3"/>
  <c r="E72" i="3"/>
  <c r="E17" i="3" s="1"/>
  <c r="G72" i="3"/>
  <c r="H72" i="3"/>
  <c r="I72" i="3"/>
  <c r="I17" i="3" s="1"/>
  <c r="J72" i="3"/>
  <c r="K72" i="3"/>
  <c r="L72" i="3"/>
  <c r="F17" i="3" l="1"/>
  <c r="C8" i="3"/>
  <c r="G17" i="3"/>
  <c r="C26" i="3"/>
  <c r="C18" i="3" s="1"/>
  <c r="H18" i="3"/>
  <c r="H17" i="3" s="1"/>
  <c r="C97" i="3"/>
  <c r="J17" i="3"/>
  <c r="L17" i="3"/>
  <c r="C85" i="3"/>
  <c r="C84" i="3" s="1"/>
  <c r="K17" i="3"/>
  <c r="C35" i="2"/>
  <c r="D35" i="2"/>
  <c r="E35" i="2"/>
  <c r="F35" i="2"/>
  <c r="G35" i="2"/>
  <c r="H35" i="2"/>
  <c r="I35" i="2"/>
  <c r="J35" i="2"/>
  <c r="C32" i="2"/>
  <c r="D32" i="2"/>
  <c r="E32" i="2"/>
  <c r="F32" i="2"/>
  <c r="G32" i="2"/>
  <c r="H32" i="2"/>
  <c r="I32" i="2"/>
  <c r="J32" i="2"/>
  <c r="C26" i="2"/>
  <c r="D26" i="2"/>
  <c r="F26" i="2"/>
  <c r="G26" i="2"/>
  <c r="I26" i="2"/>
  <c r="C21" i="2"/>
  <c r="D21" i="2"/>
  <c r="E21" i="2"/>
  <c r="G21" i="2"/>
  <c r="H21" i="2"/>
  <c r="I21" i="2"/>
  <c r="J21" i="2"/>
  <c r="C16" i="2"/>
  <c r="D16" i="2"/>
  <c r="E16" i="2"/>
  <c r="F16" i="2"/>
  <c r="G16" i="2"/>
  <c r="H16" i="2"/>
  <c r="I16" i="2"/>
  <c r="J16" i="2"/>
  <c r="B16" i="2"/>
  <c r="J9" i="2"/>
  <c r="C9" i="2"/>
  <c r="E9" i="2"/>
  <c r="E39" i="2" s="1"/>
  <c r="F9" i="2"/>
  <c r="F39" i="2" s="1"/>
  <c r="G9" i="2"/>
  <c r="G39" i="2" s="1"/>
  <c r="H9" i="2"/>
  <c r="B9" i="2"/>
  <c r="B26" i="2"/>
  <c r="D9" i="2"/>
  <c r="D39" i="2" s="1"/>
  <c r="H39" i="2" l="1"/>
  <c r="C39" i="2"/>
  <c r="B39" i="2"/>
  <c r="B40" i="2" s="1"/>
  <c r="L7" i="3"/>
  <c r="L6" i="3" s="1"/>
  <c r="C96" i="3"/>
  <c r="I39" i="2"/>
  <c r="C70" i="3" l="1"/>
  <c r="C69" i="3"/>
  <c r="C87" i="3" l="1"/>
  <c r="D75" i="3"/>
  <c r="C101" i="3"/>
  <c r="C100" i="3"/>
  <c r="C99" i="3"/>
  <c r="K96" i="3"/>
  <c r="K7" i="3" s="1"/>
  <c r="K6" i="3" s="1"/>
  <c r="J96" i="3"/>
  <c r="J7" i="3" s="1"/>
  <c r="J6" i="3" s="1"/>
  <c r="I96" i="3"/>
  <c r="I7" i="3" s="1"/>
  <c r="I6" i="3" s="1"/>
  <c r="H96" i="3"/>
  <c r="H7" i="3" s="1"/>
  <c r="G96" i="3"/>
  <c r="G7" i="3" s="1"/>
  <c r="G6" i="3" s="1"/>
  <c r="F96" i="3"/>
  <c r="F7" i="3" s="1"/>
  <c r="F6" i="3" s="1"/>
  <c r="E96" i="3"/>
  <c r="E7" i="3" s="1"/>
  <c r="E6" i="3" s="1"/>
  <c r="D96" i="3"/>
  <c r="C94" i="3"/>
  <c r="C91" i="3"/>
  <c r="C88" i="3"/>
  <c r="H6" i="3"/>
  <c r="C71" i="3"/>
  <c r="C67" i="3"/>
  <c r="C66" i="3"/>
  <c r="D72" i="3" l="1"/>
  <c r="C72" i="3" l="1"/>
  <c r="C17" i="3" s="1"/>
  <c r="C7" i="3" s="1"/>
  <c r="C6" i="3" s="1"/>
  <c r="D17" i="3"/>
  <c r="D7" i="3"/>
  <c r="D6" i="3" s="1"/>
  <c r="E88" i="2"/>
  <c r="D88" i="2"/>
  <c r="C88" i="2"/>
  <c r="B88" i="2"/>
  <c r="F88" i="2"/>
  <c r="E75" i="2"/>
  <c r="D75" i="2"/>
  <c r="B75" i="2"/>
  <c r="F75" i="2"/>
  <c r="B76" i="2" l="1"/>
  <c r="B89" i="2"/>
</calcChain>
</file>

<file path=xl/sharedStrings.xml><?xml version="1.0" encoding="utf-8"?>
<sst xmlns="http://schemas.openxmlformats.org/spreadsheetml/2006/main" count="381" uniqueCount="185">
  <si>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</si>
  <si>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</si>
  <si>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</si>
  <si>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</si>
  <si>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</si>
  <si>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</si>
  <si>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</si>
  <si>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</si>
  <si>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</si>
  <si>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</si>
  <si>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</si>
  <si>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</si>
  <si>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</si>
  <si>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Ukupno (po izvorima)</t>
  </si>
  <si>
    <t>Donacije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</si>
  <si>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</si>
  <si>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</si>
  <si>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</si>
  <si>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</si>
  <si>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</si>
  <si>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</si>
  <si>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</si>
  <si>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</si>
  <si>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</si>
  <si>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OPĆI DIO</t>
  </si>
  <si>
    <t>PRIHODI UKUPNO</t>
  </si>
  <si>
    <t>RASHODI UKUPNO</t>
  </si>
  <si>
    <t>Izvor</t>
  </si>
  <si>
    <r>
      <t>prihoda i primitaka</t>
    </r>
    <r>
      <rPr>
        <b/>
        <vertAlign val="superscript"/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</t>
    </r>
  </si>
  <si>
    <t>Gradski proračun</t>
  </si>
  <si>
    <t>Županijski proračun</t>
  </si>
  <si>
    <t>Državni proračun</t>
  </si>
  <si>
    <t>Oznaka rač.iz                                      računskog plana</t>
  </si>
  <si>
    <t>PLAN: RASHODI I IZDACI</t>
  </si>
  <si>
    <t>Prihodi od prodaje ili zamjene nefinancijske imovine i naknade s naslova osiguranja</t>
  </si>
  <si>
    <t>Račun rashoda/izdataka</t>
  </si>
  <si>
    <t>Program 1</t>
  </si>
  <si>
    <t>REDOVNA DJELATNOST OSNOVNE ŠKOLE</t>
  </si>
  <si>
    <t>Aktivnost  1</t>
  </si>
  <si>
    <t>FINANCIRANJE PLAĆA</t>
  </si>
  <si>
    <t>Aktivnost  2</t>
  </si>
  <si>
    <t>FINANCIRANJE TEMELJEM KRITERIJA</t>
  </si>
  <si>
    <t>Dnevnice za službeni put u zemlji</t>
  </si>
  <si>
    <t>Naknade za smještaj na službenom putu u zemlji</t>
  </si>
  <si>
    <t>Naknade za prijevoz na službenom putu u zemlji</t>
  </si>
  <si>
    <t>Seminari, savjetovanja i simpoziji</t>
  </si>
  <si>
    <t>Tečajevi i stručni ispiti</t>
  </si>
  <si>
    <t>Uredski materijal</t>
  </si>
  <si>
    <t>Literatura (publikacije, časopisi, glasila, knjige i ostalo)</t>
  </si>
  <si>
    <t>Materijal i sredstva za čišćenje i održavanje</t>
  </si>
  <si>
    <t>Materijal za higijenske potrebe i njegu</t>
  </si>
  <si>
    <t>Ostali materijal za potrebe redovnog poslovanja</t>
  </si>
  <si>
    <t>Materijal i dijelovi za tekuće i investicijsko održavanje građe</t>
  </si>
  <si>
    <t>Materijal i dijelovi za tekuće i investicijsko održavanje postr</t>
  </si>
  <si>
    <t>Ostali materijal i dijelovi za tekuće i investicijsko održavanj</t>
  </si>
  <si>
    <t>Sitni inventar</t>
  </si>
  <si>
    <t>Službena, radna i zaštitna odjeća i obuća</t>
  </si>
  <si>
    <t>Usluge telefona, telefaksa</t>
  </si>
  <si>
    <t>Usluge interneta</t>
  </si>
  <si>
    <t>Poštarina (pisma, tiskanice i sl.)</t>
  </si>
  <si>
    <t>Usluge tekućeg i investicijskog održavanja građevinskih objekat</t>
  </si>
  <si>
    <t>Usluge tekućeg i investicijskog održavanja postrojenja i opreme</t>
  </si>
  <si>
    <t>Ostale usluge tekućeg i investicijskog održavanja</t>
  </si>
  <si>
    <t>Tisak</t>
  </si>
  <si>
    <t>Opskrba vodom</t>
  </si>
  <si>
    <t>Iznošenje i odvoz smeća</t>
  </si>
  <si>
    <t>Deratizacija i dezinsekcija</t>
  </si>
  <si>
    <t>Dimnjačarske i ekološke usluge</t>
  </si>
  <si>
    <t>Usluge čišćenja, pranja i slično</t>
  </si>
  <si>
    <t>Ostale komunalne usluge</t>
  </si>
  <si>
    <t>Labaratorijske usluge</t>
  </si>
  <si>
    <t>Usluge odvjetnika i pravnog savjetovanja</t>
  </si>
  <si>
    <t>Ostale intelektualne usluge</t>
  </si>
  <si>
    <t>Ostale računalne usluge</t>
  </si>
  <si>
    <t>Usluge čuvanja imovine i osoba</t>
  </si>
  <si>
    <t>Ostale nespomenute usluge</t>
  </si>
  <si>
    <t>Reprezentacija</t>
  </si>
  <si>
    <t>Tuzemne članarine</t>
  </si>
  <si>
    <t>Naknada za prijevoz</t>
  </si>
  <si>
    <t>Usluge banaka</t>
  </si>
  <si>
    <t>Usluge platnog prometa</t>
  </si>
  <si>
    <t>Aktivnost  3</t>
  </si>
  <si>
    <t>FINANCIRANJE TEMELJEM STVARNIH TROŠKOVA</t>
  </si>
  <si>
    <t>Ostali materijal za potrebe redovnog poslovanja-pedagoška dokumentacija</t>
  </si>
  <si>
    <t>Električna energija</t>
  </si>
  <si>
    <t>Topla voda (toplana)</t>
  </si>
  <si>
    <t>Plin</t>
  </si>
  <si>
    <t>Ostali materijal za proizvodnju energije (ugljen, drva, teško u</t>
  </si>
  <si>
    <t>Ostale usluge za komunikaciju i prijevoz - ugovor GPP</t>
  </si>
  <si>
    <t>Obvezni i preventivni zdravstveni pregledi zaposlenika</t>
  </si>
  <si>
    <t>Premije osiguranja ostale imovine</t>
  </si>
  <si>
    <t>Aktivnost  4</t>
  </si>
  <si>
    <t>TEKUĆE I INVESTICIJSKO ODRŽAVANJE ŠKOLSKOG PROSTORA I OPREME</t>
  </si>
  <si>
    <t>ULAGANJA U OBJEKTE OSNOVNIH ŠKOLA</t>
  </si>
  <si>
    <t>Uredska oprema i namještaj</t>
  </si>
  <si>
    <t>Instrumenti, uređaji i strojevi</t>
  </si>
  <si>
    <t xml:space="preserve">Naziv </t>
  </si>
  <si>
    <t>Plaće za zaposlene (bruto)</t>
  </si>
  <si>
    <t>Financijski rashodi</t>
  </si>
  <si>
    <t>Program 2</t>
  </si>
  <si>
    <t>Ukupno program 1 i 2</t>
  </si>
  <si>
    <t>Rashodi protokola (vijenci,cvijeće,svijeće i slično)</t>
  </si>
  <si>
    <t>Ostale pristojbe i naknade</t>
  </si>
  <si>
    <t>Uređenje prostora</t>
  </si>
  <si>
    <t xml:space="preserve">Ukupno prihodi i primici </t>
  </si>
  <si>
    <t>Rashodi za nabavu proizvedene dug. imovine</t>
  </si>
  <si>
    <t>Postrojenja i oprema</t>
  </si>
  <si>
    <t xml:space="preserve">Knjige </t>
  </si>
  <si>
    <t>652 - PRIHODI PO POSEBNIM PROPISIMA</t>
  </si>
  <si>
    <t>636 - POMOĆI PRORAČUNSKIM KORISNICIMA IZ PRORAČUNA KOJI IM NIJE NADLEŽAN</t>
  </si>
  <si>
    <t>663 - DONACIJE OD PRAVNIH I FIZIČKIH OSOBA IZVAN OPĆEG PRORAČUNA</t>
  </si>
  <si>
    <t>632 - POMOĆI OD MEĐUNARODNIH ORGANIZACIJA TE INSTITUCIJA I TIJELA  EU</t>
  </si>
  <si>
    <t>63  -  POMOĆI IZ INOZEMSTVA I OD SUBJEKATA UNUTAR OPĆEG PRORAČUNA</t>
  </si>
  <si>
    <t>64  -  PRIHODI OD IMOVINE</t>
  </si>
  <si>
    <t>65  -  PRIHODI OD UPRAVNIH I ADMINISTRATIVNIH PRISTOJBI, PRISTOJBI PO POSEBNIM PROPISIMA I NAKNADA</t>
  </si>
  <si>
    <t>66  -  PRIHODI OD PRODAJE PROIZVODA I ROBE TE PRUŽENIH USLUGA I PRIHODI OD DONACIJA</t>
  </si>
  <si>
    <t>67  -  PRIHODI IZ NADLEŽNOG PRORAČUNA I OD HZZO-a TEMELJEM UGOVORNIH OBVEZA</t>
  </si>
  <si>
    <t>671 - PRIHODI IZ NADLEŽNOG PRORAČUNA ZA FINANCIRANJE REDOVNE DJELATNOSTI PRORAČUNSKIH KORISNIKA</t>
  </si>
  <si>
    <t>641 - PRIHODI OD FINANCIJSKE IMOVINE</t>
  </si>
  <si>
    <t>661 - PRIHODI OD PRODAJE PROIZVODA I ROBE TE PRUŽENIH USLUGA</t>
  </si>
  <si>
    <t>72  -  PRIHODI OD PRODAJE PROIZVEDENE DUGOTRAJNE IMOVINE</t>
  </si>
  <si>
    <t>721 - PRIHODI OD PRODAJE GRAĐEVINSKIH OBJEKATA</t>
  </si>
  <si>
    <t>Naknade troštova osobama izvan radnog odnosa</t>
  </si>
  <si>
    <t>63414 - Tekuće pomoći od HZMO-a, HZZ-a, HZZO-a</t>
  </si>
  <si>
    <t>63611 - Tekuće pomoći proračunskim korisnicima iz proračuna koji im nije nadležan</t>
  </si>
  <si>
    <t>63612 - Tekuće pomoći proračunskim korisnicima iz proračuna koji im nije nadležan</t>
  </si>
  <si>
    <t>64132 - Kamate na depozite po viđenju</t>
  </si>
  <si>
    <t>642 - PRIHODI OD NEFINANCIJSKE IMOVINE</t>
  </si>
  <si>
    <t>64229 - Ostali prihodi od zakupa i iznajmljivanja imovine</t>
  </si>
  <si>
    <t>65264 - Sufinanciranje cijene usluge, praticipacije i slično</t>
  </si>
  <si>
    <t>65268 - Ostali prihodi za posebne namjene</t>
  </si>
  <si>
    <t>66151 - Prihodi od pruženih usluga</t>
  </si>
  <si>
    <t>66314 - Tekuće donacije od ostalih subjekata izvan općeg proračuna</t>
  </si>
  <si>
    <t>66324 - Kapitalne donacije od ostalih subjekata izvan općeg proračuna</t>
  </si>
  <si>
    <t>72119 - Ostali stambeni objekti</t>
  </si>
  <si>
    <t>Ostali materijal i sirovine</t>
  </si>
  <si>
    <t>Namirnice</t>
  </si>
  <si>
    <t xml:space="preserve">Ostale usluge za komunikaciju i prijevoz </t>
  </si>
  <si>
    <t>Ugovori o djelu</t>
  </si>
  <si>
    <t>Novčana naknada poslodavca zbog nezapošljavanja</t>
  </si>
  <si>
    <t>Naknade ostalih troškova</t>
  </si>
  <si>
    <t>67112 - Prihodi iz nadležnog proračuna za financiranje rashoda poslovanja</t>
  </si>
  <si>
    <t>65267 - Prihodi s naslova osiguranja,refundacije štete i totalne štete</t>
  </si>
  <si>
    <t>PRIHODI OD PRODAJE NEFINANCIJSKE IMOVINE</t>
  </si>
  <si>
    <t>UKUPAN DONOS VIŠKA/MANJKA IZ PRETHODNE(IH) GODINA</t>
  </si>
  <si>
    <t>VIŠAK/MANJAK IZ PRETHODNE(IH) GODINE KOJI ĆE SE POKRITI/RASPOREDITI</t>
  </si>
  <si>
    <t>RASHODI ZA NABAVU NEFINANCIJSKE IMOVINE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</si>
  <si>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</si>
  <si>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922  -  VIŠAK/MANJAK PRIHODA</t>
  </si>
  <si>
    <t xml:space="preserve">Višak prihoda iz proteklih godina </t>
  </si>
  <si>
    <t>PRIHODI POSLOVANJA (bez viška)</t>
  </si>
  <si>
    <t>Doprinosi za obvezno zdravstvno osiguranje</t>
  </si>
  <si>
    <t>Doprinosi za obvezno zdravstvno osiguranje zaštite zdravlja na radu</t>
  </si>
  <si>
    <t>Doprinosi za obvezno osiguranj u slučaju nezaposlenosti</t>
  </si>
  <si>
    <t>Računala i računalna oprema</t>
  </si>
  <si>
    <t>Uredski namještaj</t>
  </si>
  <si>
    <t>Ostala oprema za održavanje</t>
  </si>
  <si>
    <t>Ostali instrumenti, uređaji i strojevi</t>
  </si>
  <si>
    <t>Sportska oprema</t>
  </si>
  <si>
    <t>Glazbeni instrumenti i oprema</t>
  </si>
  <si>
    <t>PROJEKCIJA PLANA ZA 2021.</t>
  </si>
  <si>
    <t>Naknada za prijevoz - 32121</t>
  </si>
  <si>
    <t xml:space="preserve"> </t>
  </si>
  <si>
    <t>Ostale usluge tekućeg i investicijskog održavanja KUR</t>
  </si>
  <si>
    <t>Ostala uredska oprema - OPREMA ZA PB</t>
  </si>
  <si>
    <t>Oprema i školska učila - KUR</t>
  </si>
  <si>
    <t>PROJEKCIJA PLANA ZA 2022.</t>
  </si>
  <si>
    <t>ZAKUPNINE I NAJAMNINE ZA OPREMU</t>
  </si>
  <si>
    <t>NAKNADE GRAĐANIMA I KUĆANSTVIMA</t>
  </si>
  <si>
    <t>Kamate za primljene kredite i zajmove</t>
  </si>
  <si>
    <t>Radni udžbenici</t>
  </si>
  <si>
    <t>PLAN PRIHODA I PRIMITAKA ZA 2022.</t>
  </si>
  <si>
    <t>PLAN PRIHODA I PRIMITAKA 2023. i 2024.</t>
  </si>
  <si>
    <t>2023.</t>
  </si>
  <si>
    <t>2024.</t>
  </si>
  <si>
    <t>PROJEKCIJA PLANA ZA 2023.</t>
  </si>
  <si>
    <t>PROJEKCIJA PLANA ZA 2024.</t>
  </si>
  <si>
    <t>FINANCIJSKI PLAN (OŠ IVANA FILIPOVIĆA)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</si>
  <si>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</si>
  <si>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</si>
  <si>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</si>
  <si>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69 -POMOĆI  međusobne</t>
  </si>
  <si>
    <t>Višak prihoda iz proteklih godina + ERASMUS</t>
  </si>
  <si>
    <t>PLAN RASHODA I IZDATAKA 2022.</t>
  </si>
  <si>
    <t>FIN PLAN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</si>
</sst>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8"/>
      <name val="MS Sans Serif"/>
      <family val="2"/>
      <charset val="238"/>
    </font>
    <font>
      <sz val="14"/>
      <name val="Times New Roman"/>
      <family val="1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indexed="8"/>
      <name val="MS Sans Serif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10"/>
      <color indexed="8"/>
      <name val="MS Sans Serif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</font>
    <font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0" fillId="4" borderId="1" applyNumberFormat="0" applyFont="0" applyAlignment="0" applyProtection="0"/>
  </cellStyleXfs>
  <cellXfs count="219">
    <xf numFmtId="0" fontId="0" fillId="0" borderId="0" xfId="0" applyNumberForma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30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1" fillId="1" borderId="10" xfId="0" applyFont="1" applyFill="1" applyBorder="1" applyAlignment="1">
      <alignment horizontal="center"/>
    </xf>
    <xf numFmtId="0" fontId="31" fillId="1" borderId="23" xfId="0" applyFont="1" applyFill="1" applyBorder="1" applyAlignment="1">
      <alignment horizontal="right" vertical="center" wrapText="1"/>
    </xf>
    <xf numFmtId="0" fontId="31" fillId="1" borderId="21" xfId="0" applyFont="1" applyFill="1" applyBorder="1" applyAlignment="1">
      <alignment horizontal="left" wrapText="1"/>
    </xf>
    <xf numFmtId="4" fontId="30" fillId="0" borderId="24" xfId="0" applyNumberFormat="1" applyFont="1" applyBorder="1" applyAlignment="1">
      <alignment horizontal="right" vertical="center" wrapText="1"/>
    </xf>
    <xf numFmtId="4" fontId="30" fillId="0" borderId="24" xfId="0" applyNumberFormat="1" applyFont="1" applyBorder="1" applyAlignment="1">
      <alignment horizontal="center" wrapText="1"/>
    </xf>
    <xf numFmtId="4" fontId="30" fillId="0" borderId="24" xfId="0" applyNumberFormat="1" applyFont="1" applyBorder="1" applyAlignment="1">
      <alignment horizontal="right" wrapText="1"/>
    </xf>
    <xf numFmtId="4" fontId="30" fillId="0" borderId="24" xfId="0" applyNumberFormat="1" applyFont="1" applyBorder="1" applyAlignment="1">
      <alignment horizontal="center" vertical="center" wrapText="1"/>
    </xf>
    <xf numFmtId="4" fontId="30" fillId="0" borderId="25" xfId="0" applyNumberFormat="1" applyFont="1" applyBorder="1" applyAlignment="1">
      <alignment horizontal="center" vertical="center" wrapText="1"/>
    </xf>
    <xf numFmtId="4" fontId="30" fillId="0" borderId="12" xfId="0" applyNumberFormat="1" applyFont="1" applyBorder="1"/>
    <xf numFmtId="4" fontId="30" fillId="0" borderId="28" xfId="0" applyNumberFormat="1" applyFont="1" applyBorder="1"/>
    <xf numFmtId="0" fontId="31" fillId="0" borderId="15" xfId="0" applyFont="1" applyBorder="1"/>
    <xf numFmtId="4" fontId="30" fillId="0" borderId="15" xfId="0" applyNumberFormat="1" applyFont="1" applyBorder="1"/>
    <xf numFmtId="4" fontId="30" fillId="0" borderId="16" xfId="0" applyNumberFormat="1" applyFont="1" applyBorder="1"/>
    <xf numFmtId="4" fontId="30" fillId="0" borderId="18" xfId="0" applyNumberFormat="1" applyFont="1" applyBorder="1"/>
    <xf numFmtId="0" fontId="31" fillId="0" borderId="15" xfId="0" applyFont="1" applyBorder="1" applyAlignment="1">
      <alignment horizontal="left" vertical="center" wrapText="1"/>
    </xf>
    <xf numFmtId="3" fontId="34" fillId="0" borderId="0" xfId="0" applyNumberFormat="1" applyFont="1" applyAlignment="1">
      <alignment wrapText="1"/>
    </xf>
    <xf numFmtId="3" fontId="34" fillId="0" borderId="0" xfId="0" applyNumberFormat="1" applyFont="1"/>
    <xf numFmtId="3" fontId="34" fillId="0" borderId="0" xfId="0" applyNumberFormat="1" applyFont="1" applyBorder="1"/>
    <xf numFmtId="3" fontId="37" fillId="20" borderId="12" xfId="0" applyNumberFormat="1" applyFont="1" applyFill="1" applyBorder="1" applyAlignment="1">
      <alignment horizontal="center" wrapText="1"/>
    </xf>
    <xf numFmtId="0" fontId="37" fillId="0" borderId="22" xfId="0" applyNumberFormat="1" applyFont="1" applyBorder="1" applyAlignment="1">
      <alignment horizontal="center"/>
    </xf>
    <xf numFmtId="0" fontId="37" fillId="0" borderId="22" xfId="0" applyNumberFormat="1" applyFont="1" applyBorder="1" applyAlignment="1">
      <alignment horizontal="center" wrapText="1"/>
    </xf>
    <xf numFmtId="0" fontId="37" fillId="0" borderId="12" xfId="0" applyNumberFormat="1" applyFont="1" applyFill="1" applyBorder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7" fillId="0" borderId="12" xfId="0" quotePrefix="1" applyNumberFormat="1" applyFont="1" applyFill="1" applyBorder="1" applyAlignment="1">
      <alignment horizontal="center" vertical="center" wrapText="1"/>
    </xf>
    <xf numFmtId="0" fontId="37" fillId="0" borderId="12" xfId="0" applyNumberFormat="1" applyFont="1" applyFill="1" applyBorder="1" applyAlignment="1">
      <alignment horizontal="center" vertical="center" wrapText="1"/>
    </xf>
    <xf numFmtId="3" fontId="37" fillId="0" borderId="12" xfId="0" applyNumberFormat="1" applyFont="1" applyFill="1" applyBorder="1" applyAlignment="1">
      <alignment horizontal="center" vertical="center" wrapText="1"/>
    </xf>
    <xf numFmtId="3" fontId="34" fillId="18" borderId="0" xfId="0" applyNumberFormat="1" applyFont="1" applyFill="1" applyAlignment="1">
      <alignment vertical="center" wrapText="1"/>
    </xf>
    <xf numFmtId="4" fontId="37" fillId="0" borderId="12" xfId="0" quotePrefix="1" applyNumberFormat="1" applyFont="1" applyFill="1" applyBorder="1" applyAlignment="1">
      <alignment horizontal="right" vertical="center" wrapText="1"/>
    </xf>
    <xf numFmtId="0" fontId="34" fillId="0" borderId="12" xfId="0" applyNumberFormat="1" applyFont="1" applyBorder="1" applyAlignment="1">
      <alignment horizontal="center"/>
    </xf>
    <xf numFmtId="0" fontId="34" fillId="0" borderId="12" xfId="0" applyNumberFormat="1" applyFont="1" applyBorder="1"/>
    <xf numFmtId="4" fontId="35" fillId="0" borderId="12" xfId="0" applyNumberFormat="1" applyFont="1" applyBorder="1" applyAlignment="1">
      <alignment horizontal="right" vertical="center"/>
    </xf>
    <xf numFmtId="4" fontId="34" fillId="0" borderId="12" xfId="0" applyNumberFormat="1" applyFont="1" applyBorder="1" applyAlignment="1">
      <alignment horizontal="right" vertical="center" wrapText="1"/>
    </xf>
    <xf numFmtId="4" fontId="34" fillId="0" borderId="12" xfId="0" applyNumberFormat="1" applyFont="1" applyBorder="1" applyAlignment="1">
      <alignment horizontal="right" vertical="center"/>
    </xf>
    <xf numFmtId="4" fontId="34" fillId="0" borderId="20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4" fontId="35" fillId="0" borderId="12" xfId="0" applyNumberFormat="1" applyFont="1" applyBorder="1" applyAlignment="1">
      <alignment horizontal="right" vertical="center" wrapText="1"/>
    </xf>
    <xf numFmtId="4" fontId="34" fillId="0" borderId="12" xfId="0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4" fontId="35" fillId="0" borderId="12" xfId="0" applyNumberFormat="1" applyFont="1" applyFill="1" applyBorder="1" applyAlignment="1">
      <alignment horizontal="right" vertical="center"/>
    </xf>
    <xf numFmtId="3" fontId="34" fillId="0" borderId="0" xfId="0" applyNumberFormat="1" applyFont="1" applyBorder="1" applyAlignment="1">
      <alignment wrapText="1"/>
    </xf>
    <xf numFmtId="0" fontId="34" fillId="0" borderId="0" xfId="0" applyNumberFormat="1" applyFont="1" applyBorder="1"/>
    <xf numFmtId="0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center"/>
    </xf>
    <xf numFmtId="0" fontId="34" fillId="0" borderId="0" xfId="0" applyNumberFormat="1" applyFont="1"/>
    <xf numFmtId="0" fontId="41" fillId="0" borderId="12" xfId="0" applyFont="1" applyBorder="1" applyAlignment="1">
      <alignment wrapText="1"/>
    </xf>
    <xf numFmtId="0" fontId="41" fillId="0" borderId="12" xfId="0" applyFont="1" applyBorder="1" applyAlignment="1">
      <alignment horizontal="left" wrapText="1"/>
    </xf>
    <xf numFmtId="0" fontId="35" fillId="0" borderId="12" xfId="0" applyNumberFormat="1" applyFont="1" applyBorder="1" applyAlignment="1">
      <alignment horizontal="left"/>
    </xf>
    <xf numFmtId="0" fontId="35" fillId="0" borderId="12" xfId="0" applyNumberFormat="1" applyFont="1" applyBorder="1"/>
    <xf numFmtId="4" fontId="35" fillId="21" borderId="12" xfId="0" applyNumberFormat="1" applyFont="1" applyFill="1" applyBorder="1" applyAlignment="1">
      <alignment horizontal="right" vertical="center" wrapText="1"/>
    </xf>
    <xf numFmtId="0" fontId="42" fillId="21" borderId="12" xfId="0" applyNumberFormat="1" applyFont="1" applyFill="1" applyBorder="1" applyAlignment="1">
      <alignment horizontal="left" vertical="center" wrapText="1"/>
    </xf>
    <xf numFmtId="4" fontId="34" fillId="21" borderId="12" xfId="0" applyNumberFormat="1" applyFont="1" applyFill="1" applyBorder="1" applyAlignment="1">
      <alignment horizontal="right" vertical="center" wrapText="1"/>
    </xf>
    <xf numFmtId="0" fontId="43" fillId="21" borderId="12" xfId="0" applyNumberFormat="1" applyFont="1" applyFill="1" applyBorder="1" applyAlignment="1">
      <alignment horizontal="left" vertical="center" wrapText="1"/>
    </xf>
    <xf numFmtId="0" fontId="39" fillId="0" borderId="12" xfId="0" applyNumberFormat="1" applyFont="1" applyFill="1" applyBorder="1" applyAlignment="1">
      <alignment horizontal="left" vertical="center" wrapText="1"/>
    </xf>
    <xf numFmtId="4" fontId="37" fillId="0" borderId="12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 applyAlignment="1">
      <alignment vertical="center" wrapText="1"/>
    </xf>
    <xf numFmtId="0" fontId="36" fillId="0" borderId="12" xfId="0" applyNumberFormat="1" applyFont="1" applyFill="1" applyBorder="1" applyAlignment="1">
      <alignment horizontal="left" vertical="center"/>
    </xf>
    <xf numFmtId="0" fontId="36" fillId="0" borderId="12" xfId="0" applyNumberFormat="1" applyFont="1" applyFill="1" applyBorder="1" applyAlignment="1">
      <alignment horizontal="left" vertical="center" wrapText="1"/>
    </xf>
    <xf numFmtId="4" fontId="35" fillId="0" borderId="12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/>
    <xf numFmtId="2" fontId="36" fillId="0" borderId="12" xfId="0" applyNumberFormat="1" applyFont="1" applyFill="1" applyBorder="1" applyAlignment="1">
      <alignment horizontal="left" vertical="center" wrapText="1"/>
    </xf>
    <xf numFmtId="3" fontId="34" fillId="0" borderId="0" xfId="0" quotePrefix="1" applyNumberFormat="1" applyFont="1"/>
    <xf numFmtId="0" fontId="41" fillId="0" borderId="12" xfId="0" applyFont="1" applyBorder="1" applyAlignment="1">
      <alignment horizontal="center" wrapText="1"/>
    </xf>
    <xf numFmtId="0" fontId="44" fillId="0" borderId="12" xfId="0" applyNumberFormat="1" applyFont="1" applyBorder="1" applyAlignment="1">
      <alignment horizontal="center"/>
    </xf>
    <xf numFmtId="0" fontId="45" fillId="0" borderId="12" xfId="0" applyFont="1" applyBorder="1" applyAlignment="1">
      <alignment horizontal="center" wrapText="1"/>
    </xf>
    <xf numFmtId="4" fontId="30" fillId="0" borderId="31" xfId="0" applyNumberFormat="1" applyFont="1" applyBorder="1" applyAlignment="1">
      <alignment horizontal="right" vertical="center" wrapText="1"/>
    </xf>
    <xf numFmtId="4" fontId="30" fillId="0" borderId="31" xfId="0" applyNumberFormat="1" applyFont="1" applyBorder="1" applyAlignment="1">
      <alignment horizontal="center" wrapText="1"/>
    </xf>
    <xf numFmtId="4" fontId="30" fillId="0" borderId="31" xfId="0" applyNumberFormat="1" applyFont="1" applyBorder="1" applyAlignment="1">
      <alignment horizontal="right" wrapText="1"/>
    </xf>
    <xf numFmtId="4" fontId="30" fillId="0" borderId="31" xfId="0" applyNumberFormat="1" applyFont="1" applyBorder="1" applyAlignment="1">
      <alignment horizontal="center" vertical="center" wrapText="1"/>
    </xf>
    <xf numFmtId="4" fontId="30" fillId="0" borderId="32" xfId="0" applyNumberFormat="1" applyFont="1" applyBorder="1" applyAlignment="1">
      <alignment horizontal="center" vertical="center" wrapText="1"/>
    </xf>
    <xf numFmtId="4" fontId="30" fillId="0" borderId="34" xfId="0" applyNumberFormat="1" applyFont="1" applyBorder="1" applyAlignment="1">
      <alignment horizontal="right" vertical="center" wrapText="1"/>
    </xf>
    <xf numFmtId="0" fontId="46" fillId="0" borderId="35" xfId="0" applyFont="1" applyBorder="1" applyAlignment="1">
      <alignment wrapText="1"/>
    </xf>
    <xf numFmtId="0" fontId="19" fillId="0" borderId="35" xfId="0" applyFont="1" applyBorder="1" applyAlignment="1">
      <alignment wrapText="1"/>
    </xf>
    <xf numFmtId="4" fontId="30" fillId="0" borderId="0" xfId="0" applyNumberFormat="1" applyFont="1" applyBorder="1" applyAlignment="1">
      <alignment horizontal="right" vertical="center" wrapText="1"/>
    </xf>
    <xf numFmtId="4" fontId="47" fillId="0" borderId="33" xfId="0" applyNumberFormat="1" applyFont="1" applyBorder="1" applyAlignment="1">
      <alignment horizontal="right" vertical="center" wrapText="1"/>
    </xf>
    <xf numFmtId="4" fontId="47" fillId="0" borderId="36" xfId="0" applyNumberFormat="1" applyFont="1" applyBorder="1" applyAlignment="1">
      <alignment horizontal="right" vertical="center" wrapText="1"/>
    </xf>
    <xf numFmtId="4" fontId="47" fillId="0" borderId="34" xfId="0" applyNumberFormat="1" applyFont="1" applyBorder="1" applyAlignment="1">
      <alignment horizontal="right" vertical="center" wrapText="1"/>
    </xf>
    <xf numFmtId="4" fontId="47" fillId="0" borderId="37" xfId="0" applyNumberFormat="1" applyFont="1" applyBorder="1" applyAlignment="1">
      <alignment horizontal="right" vertical="center" wrapText="1"/>
    </xf>
    <xf numFmtId="0" fontId="48" fillId="0" borderId="35" xfId="0" applyFont="1" applyBorder="1" applyAlignment="1">
      <alignment wrapText="1"/>
    </xf>
    <xf numFmtId="0" fontId="45" fillId="0" borderId="12" xfId="0" applyFont="1" applyBorder="1" applyAlignment="1">
      <alignment wrapText="1"/>
    </xf>
    <xf numFmtId="4" fontId="35" fillId="0" borderId="20" xfId="0" applyNumberFormat="1" applyFont="1" applyBorder="1" applyAlignment="1">
      <alignment horizontal="right" vertical="center"/>
    </xf>
    <xf numFmtId="4" fontId="44" fillId="0" borderId="20" xfId="0" applyNumberFormat="1" applyFont="1" applyBorder="1" applyAlignment="1">
      <alignment horizontal="right" vertical="center"/>
    </xf>
    <xf numFmtId="4" fontId="44" fillId="0" borderId="12" xfId="0" applyNumberFormat="1" applyFont="1" applyBorder="1" applyAlignment="1">
      <alignment horizontal="right" vertical="center" wrapText="1"/>
    </xf>
    <xf numFmtId="4" fontId="30" fillId="0" borderId="34" xfId="0" applyNumberFormat="1" applyFont="1" applyBorder="1" applyAlignment="1">
      <alignment horizontal="center" wrapText="1"/>
    </xf>
    <xf numFmtId="4" fontId="30" fillId="0" borderId="34" xfId="0" applyNumberFormat="1" applyFont="1" applyBorder="1" applyAlignment="1">
      <alignment horizontal="right" wrapText="1"/>
    </xf>
    <xf numFmtId="4" fontId="30" fillId="0" borderId="34" xfId="0" applyNumberFormat="1" applyFont="1" applyBorder="1" applyAlignment="1">
      <alignment horizontal="center" vertical="center" wrapText="1"/>
    </xf>
    <xf numFmtId="4" fontId="30" fillId="0" borderId="37" xfId="0" applyNumberFormat="1" applyFont="1" applyBorder="1" applyAlignment="1">
      <alignment horizontal="center" vertical="center" wrapText="1"/>
    </xf>
    <xf numFmtId="0" fontId="48" fillId="0" borderId="35" xfId="0" applyFont="1" applyBorder="1" applyAlignment="1">
      <alignment horizontal="left" wrapText="1"/>
    </xf>
    <xf numFmtId="4" fontId="49" fillId="0" borderId="34" xfId="0" applyNumberFormat="1" applyFont="1" applyBorder="1" applyAlignment="1">
      <alignment horizontal="right" wrapText="1"/>
    </xf>
    <xf numFmtId="4" fontId="49" fillId="0" borderId="34" xfId="0" applyNumberFormat="1" applyFont="1" applyBorder="1" applyAlignment="1">
      <alignment horizontal="right" vertical="center" wrapText="1"/>
    </xf>
    <xf numFmtId="4" fontId="49" fillId="0" borderId="31" xfId="0" applyNumberFormat="1" applyFont="1" applyBorder="1" applyAlignment="1">
      <alignment horizontal="right" wrapText="1"/>
    </xf>
    <xf numFmtId="4" fontId="30" fillId="0" borderId="38" xfId="0" applyNumberFormat="1" applyFont="1" applyBorder="1" applyAlignment="1">
      <alignment horizontal="right" vertical="center" wrapText="1"/>
    </xf>
    <xf numFmtId="4" fontId="30" fillId="0" borderId="26" xfId="0" applyNumberFormat="1" applyFont="1" applyBorder="1" applyAlignment="1">
      <alignment horizontal="right" vertical="center" wrapText="1"/>
    </xf>
    <xf numFmtId="4" fontId="30" fillId="0" borderId="26" xfId="0" applyNumberFormat="1" applyFont="1" applyBorder="1" applyAlignment="1">
      <alignment horizontal="right" wrapText="1"/>
    </xf>
    <xf numFmtId="4" fontId="30" fillId="0" borderId="26" xfId="0" applyNumberFormat="1" applyFont="1" applyBorder="1" applyAlignment="1">
      <alignment horizontal="center" vertical="center" wrapText="1"/>
    </xf>
    <xf numFmtId="4" fontId="30" fillId="0" borderId="27" xfId="0" applyNumberFormat="1" applyFont="1" applyBorder="1" applyAlignment="1">
      <alignment horizontal="center" vertical="center" wrapText="1"/>
    </xf>
    <xf numFmtId="4" fontId="49" fillId="0" borderId="31" xfId="0" applyNumberFormat="1" applyFont="1" applyBorder="1" applyAlignment="1">
      <alignment horizontal="right" vertical="center" wrapText="1"/>
    </xf>
    <xf numFmtId="4" fontId="37" fillId="0" borderId="20" xfId="0" applyNumberFormat="1" applyFont="1" applyBorder="1" applyAlignment="1">
      <alignment horizontal="right" vertical="center"/>
    </xf>
    <xf numFmtId="3" fontId="37" fillId="0" borderId="0" xfId="0" applyNumberFormat="1" applyFont="1"/>
    <xf numFmtId="4" fontId="37" fillId="0" borderId="12" xfId="0" applyNumberFormat="1" applyFont="1" applyBorder="1" applyAlignment="1">
      <alignment horizontal="right" vertical="center" wrapText="1"/>
    </xf>
    <xf numFmtId="4" fontId="37" fillId="0" borderId="12" xfId="0" applyNumberFormat="1" applyFont="1" applyBorder="1" applyAlignment="1">
      <alignment horizontal="right" vertical="center"/>
    </xf>
    <xf numFmtId="3" fontId="37" fillId="0" borderId="0" xfId="0" applyNumberFormat="1" applyFont="1" applyFill="1"/>
    <xf numFmtId="4" fontId="44" fillId="0" borderId="12" xfId="0" applyNumberFormat="1" applyFont="1" applyBorder="1" applyAlignment="1">
      <alignment horizontal="right" vertical="center"/>
    </xf>
    <xf numFmtId="4" fontId="44" fillId="0" borderId="12" xfId="0" applyNumberFormat="1" applyFont="1" applyFill="1" applyBorder="1" applyAlignment="1">
      <alignment horizontal="right" vertical="center"/>
    </xf>
    <xf numFmtId="4" fontId="49" fillId="0" borderId="26" xfId="0" applyNumberFormat="1" applyFont="1" applyBorder="1" applyAlignment="1">
      <alignment horizontal="right" wrapText="1"/>
    </xf>
    <xf numFmtId="3" fontId="21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wrapText="1"/>
    </xf>
    <xf numFmtId="0" fontId="24" fillId="0" borderId="20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center" wrapText="1"/>
    </xf>
    <xf numFmtId="0" fontId="24" fillId="0" borderId="19" xfId="0" quotePrefix="1" applyNumberFormat="1" applyFont="1" applyFill="1" applyBorder="1" applyAlignment="1" applyProtection="1">
      <alignment horizontal="left"/>
    </xf>
    <xf numFmtId="0" fontId="22" fillId="0" borderId="12" xfId="0" applyNumberFormat="1" applyFont="1" applyFill="1" applyBorder="1" applyAlignment="1" applyProtection="1">
      <alignment horizont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right"/>
    </xf>
    <xf numFmtId="3" fontId="24" fillId="0" borderId="12" xfId="0" applyNumberFormat="1" applyFont="1" applyFill="1" applyBorder="1" applyAlignment="1" applyProtection="1">
      <alignment horizontal="right" wrapText="1"/>
    </xf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7" fillId="22" borderId="20" xfId="0" applyFont="1" applyFill="1" applyBorder="1" applyAlignment="1">
      <alignment horizontal="left"/>
    </xf>
    <xf numFmtId="3" fontId="24" fillId="22" borderId="12" xfId="0" applyNumberFormat="1" applyFont="1" applyFill="1" applyBorder="1" applyAlignment="1">
      <alignment horizontal="right"/>
    </xf>
    <xf numFmtId="3" fontId="24" fillId="22" borderId="12" xfId="0" applyNumberFormat="1" applyFont="1" applyFill="1" applyBorder="1" applyAlignment="1" applyProtection="1">
      <alignment horizontal="right" wrapText="1"/>
    </xf>
    <xf numFmtId="3" fontId="24" fillId="0" borderId="12" xfId="0" applyNumberFormat="1" applyFont="1" applyFill="1" applyBorder="1" applyAlignment="1">
      <alignment horizontal="right"/>
    </xf>
    <xf numFmtId="3" fontId="24" fillId="23" borderId="20" xfId="0" quotePrefix="1" applyNumberFormat="1" applyFont="1" applyFill="1" applyBorder="1" applyAlignment="1">
      <alignment horizontal="right"/>
    </xf>
    <xf numFmtId="3" fontId="24" fillId="23" borderId="12" xfId="0" applyNumberFormat="1" applyFont="1" applyFill="1" applyBorder="1" applyAlignment="1" applyProtection="1">
      <alignment horizontal="right" wrapText="1"/>
    </xf>
    <xf numFmtId="3" fontId="24" fillId="22" borderId="20" xfId="0" quotePrefix="1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right"/>
    </xf>
    <xf numFmtId="4" fontId="54" fillId="0" borderId="37" xfId="0" applyNumberFormat="1" applyFont="1" applyBorder="1" applyAlignment="1">
      <alignment horizontal="right" vertical="center" wrapText="1"/>
    </xf>
    <xf numFmtId="0" fontId="55" fillId="0" borderId="12" xfId="0" applyNumberFormat="1" applyFont="1" applyBorder="1"/>
    <xf numFmtId="0" fontId="56" fillId="0" borderId="12" xfId="0" applyNumberFormat="1" applyFont="1" applyBorder="1" applyAlignment="1">
      <alignment horizontal="center"/>
    </xf>
    <xf numFmtId="0" fontId="56" fillId="0" borderId="12" xfId="0" applyNumberFormat="1" applyFont="1" applyBorder="1"/>
    <xf numFmtId="4" fontId="56" fillId="0" borderId="12" xfId="0" applyNumberFormat="1" applyFont="1" applyBorder="1" applyAlignment="1">
      <alignment horizontal="right" vertical="center" wrapText="1"/>
    </xf>
    <xf numFmtId="4" fontId="56" fillId="0" borderId="12" xfId="0" applyNumberFormat="1" applyFont="1" applyFill="1" applyBorder="1" applyAlignment="1">
      <alignment horizontal="right" vertical="center" wrapText="1"/>
    </xf>
    <xf numFmtId="4" fontId="56" fillId="0" borderId="12" xfId="0" applyNumberFormat="1" applyFont="1" applyBorder="1" applyAlignment="1">
      <alignment horizontal="right" vertical="center"/>
    </xf>
    <xf numFmtId="4" fontId="56" fillId="0" borderId="20" xfId="0" applyNumberFormat="1" applyFont="1" applyBorder="1" applyAlignment="1">
      <alignment horizontal="right" vertical="center"/>
    </xf>
    <xf numFmtId="4" fontId="56" fillId="0" borderId="12" xfId="0" applyNumberFormat="1" applyFont="1" applyFill="1" applyBorder="1" applyAlignment="1">
      <alignment horizontal="right" vertical="center"/>
    </xf>
    <xf numFmtId="3" fontId="56" fillId="0" borderId="0" xfId="0" applyNumberFormat="1" applyFont="1"/>
    <xf numFmtId="0" fontId="35" fillId="0" borderId="12" xfId="0" applyNumberFormat="1" applyFont="1" applyBorder="1" applyAlignment="1">
      <alignment horizontal="center"/>
    </xf>
    <xf numFmtId="3" fontId="35" fillId="0" borderId="0" xfId="0" applyNumberFormat="1" applyFont="1"/>
    <xf numFmtId="0" fontId="44" fillId="0" borderId="12" xfId="0" applyNumberFormat="1" applyFont="1" applyBorder="1"/>
    <xf numFmtId="4" fontId="44" fillId="0" borderId="12" xfId="0" applyNumberFormat="1" applyFont="1" applyFill="1" applyBorder="1" applyAlignment="1">
      <alignment horizontal="right" vertical="center" wrapText="1"/>
    </xf>
    <xf numFmtId="3" fontId="44" fillId="0" borderId="0" xfId="0" applyNumberFormat="1" applyFont="1"/>
    <xf numFmtId="3" fontId="34" fillId="0" borderId="12" xfId="0" applyNumberFormat="1" applyFont="1" applyBorder="1"/>
    <xf numFmtId="3" fontId="34" fillId="0" borderId="12" xfId="0" applyNumberFormat="1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21" fillId="0" borderId="0" xfId="0" applyNumberFormat="1" applyFont="1" applyFill="1" applyBorder="1" applyAlignment="1" applyProtection="1"/>
    <xf numFmtId="0" fontId="19" fillId="22" borderId="19" xfId="0" applyNumberFormat="1" applyFont="1" applyFill="1" applyBorder="1" applyAlignment="1" applyProtection="1"/>
    <xf numFmtId="3" fontId="34" fillId="0" borderId="29" xfId="0" applyNumberFormat="1" applyFont="1" applyBorder="1"/>
    <xf numFmtId="0" fontId="27" fillId="0" borderId="20" xfId="0" quotePrefix="1" applyNumberFormat="1" applyFont="1" applyFill="1" applyBorder="1" applyAlignment="1" applyProtection="1">
      <alignment horizontal="left" wrapText="1"/>
    </xf>
    <xf numFmtId="0" fontId="28" fillId="0" borderId="19" xfId="0" applyNumberFormat="1" applyFont="1" applyFill="1" applyBorder="1" applyAlignment="1" applyProtection="1">
      <alignment wrapText="1"/>
    </xf>
    <xf numFmtId="0" fontId="53" fillId="0" borderId="0" xfId="0" applyNumberFormat="1" applyFont="1" applyFill="1" applyBorder="1" applyAlignment="1" applyProtection="1">
      <alignment horizontal="center" wrapText="1"/>
    </xf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7" fillId="0" borderId="20" xfId="0" applyNumberFormat="1" applyFont="1" applyFill="1" applyBorder="1" applyAlignment="1" applyProtection="1">
      <alignment horizontal="left" wrapText="1"/>
    </xf>
    <xf numFmtId="0" fontId="27" fillId="22" borderId="20" xfId="0" quotePrefix="1" applyNumberFormat="1" applyFont="1" applyFill="1" applyBorder="1" applyAlignment="1" applyProtection="1">
      <alignment horizontal="left" wrapText="1"/>
    </xf>
    <xf numFmtId="0" fontId="28" fillId="22" borderId="19" xfId="0" applyNumberFormat="1" applyFont="1" applyFill="1" applyBorder="1" applyAlignment="1" applyProtection="1">
      <alignment wrapText="1"/>
    </xf>
    <xf numFmtId="0" fontId="24" fillId="22" borderId="20" xfId="0" applyNumberFormat="1" applyFont="1" applyFill="1" applyBorder="1" applyAlignment="1" applyProtection="1">
      <alignment horizontal="left" wrapText="1"/>
    </xf>
    <xf numFmtId="0" fontId="24" fillId="22" borderId="19" xfId="0" applyNumberFormat="1" applyFont="1" applyFill="1" applyBorder="1" applyAlignment="1" applyProtection="1">
      <alignment horizontal="left" wrapText="1"/>
    </xf>
    <xf numFmtId="0" fontId="24" fillId="22" borderId="29" xfId="0" applyNumberFormat="1" applyFont="1" applyFill="1" applyBorder="1" applyAlignment="1" applyProtection="1">
      <alignment horizontal="left" wrapText="1"/>
    </xf>
    <xf numFmtId="0" fontId="51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7" fillId="22" borderId="20" xfId="0" applyNumberFormat="1" applyFont="1" applyFill="1" applyBorder="1" applyAlignment="1" applyProtection="1">
      <alignment horizontal="left" wrapText="1"/>
    </xf>
    <xf numFmtId="0" fontId="19" fillId="22" borderId="19" xfId="0" applyNumberFormat="1" applyFont="1" applyFill="1" applyBorder="1" applyAlignment="1" applyProtection="1"/>
    <xf numFmtId="0" fontId="19" fillId="0" borderId="19" xfId="0" applyNumberFormat="1" applyFont="1" applyFill="1" applyBorder="1" applyAlignment="1" applyProtection="1"/>
    <xf numFmtId="0" fontId="27" fillId="0" borderId="20" xfId="0" quotePrefix="1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wrapText="1"/>
    </xf>
    <xf numFmtId="0" fontId="27" fillId="0" borderId="20" xfId="0" quotePrefix="1" applyFont="1" applyBorder="1" applyAlignment="1">
      <alignment horizontal="left"/>
    </xf>
    <xf numFmtId="0" fontId="24" fillId="23" borderId="20" xfId="0" applyNumberFormat="1" applyFont="1" applyFill="1" applyBorder="1" applyAlignment="1" applyProtection="1">
      <alignment horizontal="left" wrapText="1"/>
    </xf>
    <xf numFmtId="0" fontId="24" fillId="23" borderId="19" xfId="0" applyNumberFormat="1" applyFont="1" applyFill="1" applyBorder="1" applyAlignment="1" applyProtection="1">
      <alignment horizontal="left" wrapText="1"/>
    </xf>
    <xf numFmtId="0" fontId="24" fillId="23" borderId="29" xfId="0" applyNumberFormat="1" applyFont="1" applyFill="1" applyBorder="1" applyAlignment="1" applyProtection="1">
      <alignment horizontal="left" wrapText="1"/>
    </xf>
    <xf numFmtId="0" fontId="20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1" fillId="0" borderId="0" xfId="0" quotePrefix="1" applyFont="1" applyAlignment="1">
      <alignment horizontal="center"/>
    </xf>
    <xf numFmtId="0" fontId="31" fillId="0" borderId="0" xfId="0" applyFont="1" applyAlignment="1">
      <alignment horizontal="center"/>
    </xf>
    <xf numFmtId="0" fontId="31" fillId="19" borderId="16" xfId="0" applyFont="1" applyFill="1" applyBorder="1" applyAlignment="1">
      <alignment horizontal="center"/>
    </xf>
    <xf numFmtId="0" fontId="31" fillId="19" borderId="17" xfId="0" applyFont="1" applyFill="1" applyBorder="1" applyAlignment="1">
      <alignment horizontal="center"/>
    </xf>
    <xf numFmtId="0" fontId="30" fillId="19" borderId="17" xfId="0" applyFont="1" applyFill="1" applyBorder="1" applyAlignment="1">
      <alignment horizontal="center"/>
    </xf>
    <xf numFmtId="0" fontId="30" fillId="19" borderId="18" xfId="0" applyFont="1" applyFill="1" applyBorder="1" applyAlignment="1">
      <alignment horizontal="center"/>
    </xf>
    <xf numFmtId="0" fontId="31" fillId="0" borderId="24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1" fillId="0" borderId="25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4" fontId="47" fillId="0" borderId="17" xfId="0" applyNumberFormat="1" applyFont="1" applyBorder="1" applyAlignment="1">
      <alignment horizontal="center"/>
    </xf>
    <xf numFmtId="4" fontId="47" fillId="0" borderId="18" xfId="0" applyNumberFormat="1" applyFont="1" applyBorder="1" applyAlignment="1">
      <alignment horizontal="center"/>
    </xf>
    <xf numFmtId="4" fontId="30" fillId="0" borderId="16" xfId="0" applyNumberFormat="1" applyFont="1" applyBorder="1" applyAlignment="1">
      <alignment horizontal="center"/>
    </xf>
    <xf numFmtId="4" fontId="30" fillId="0" borderId="17" xfId="0" applyNumberFormat="1" applyFont="1" applyBorder="1" applyAlignment="1">
      <alignment horizontal="center"/>
    </xf>
    <xf numFmtId="4" fontId="30" fillId="0" borderId="18" xfId="0" applyNumberFormat="1" applyFont="1" applyBorder="1" applyAlignment="1">
      <alignment horizontal="center"/>
    </xf>
    <xf numFmtId="0" fontId="38" fillId="0" borderId="20" xfId="0" applyNumberFormat="1" applyFont="1" applyFill="1" applyBorder="1" applyAlignment="1">
      <alignment horizontal="left" vertical="center" wrapText="1"/>
    </xf>
    <xf numFmtId="0" fontId="38" fillId="0" borderId="29" xfId="0" quotePrefix="1" applyNumberFormat="1" applyFont="1" applyFill="1" applyBorder="1" applyAlignment="1">
      <alignment horizontal="left" vertical="center" wrapText="1"/>
    </xf>
    <xf numFmtId="3" fontId="40" fillId="0" borderId="30" xfId="0" applyNumberFormat="1" applyFont="1" applyFill="1" applyBorder="1" applyAlignment="1">
      <alignment horizontal="center" vertical="center" wrapText="1"/>
    </xf>
    <xf numFmtId="3" fontId="40" fillId="0" borderId="31" xfId="0" quotePrefix="1" applyNumberFormat="1" applyFont="1" applyFill="1" applyBorder="1" applyAlignment="1">
      <alignment horizontal="center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0" fontId="37" fillId="0" borderId="19" xfId="0" applyNumberFormat="1" applyFont="1" applyFill="1" applyBorder="1" applyAlignment="1">
      <alignment horizontal="center" vertical="center" wrapText="1"/>
    </xf>
    <xf numFmtId="0" fontId="37" fillId="0" borderId="29" xfId="0" applyNumberFormat="1" applyFont="1" applyFill="1" applyBorder="1" applyAlignment="1">
      <alignment horizontal="center" vertical="center" wrapText="1"/>
    </xf>
    <xf numFmtId="3" fontId="37" fillId="0" borderId="30" xfId="0" applyNumberFormat="1" applyFont="1" applyFill="1" applyBorder="1" applyAlignment="1">
      <alignment horizontal="center" vertical="center" textRotation="90" wrapText="1"/>
    </xf>
    <xf numFmtId="3" fontId="37" fillId="0" borderId="31" xfId="0" applyNumberFormat="1" applyFont="1" applyFill="1" applyBorder="1" applyAlignment="1">
      <alignment horizontal="center" vertical="center" textRotation="90" wrapText="1"/>
    </xf>
    <xf numFmtId="3" fontId="39" fillId="0" borderId="0" xfId="0" applyNumberFormat="1" applyFont="1" applyBorder="1" applyAlignment="1">
      <alignment horizontal="center" wrapText="1"/>
    </xf>
    <xf numFmtId="3" fontId="37" fillId="0" borderId="30" xfId="0" applyNumberFormat="1" applyFont="1" applyFill="1" applyBorder="1" applyAlignment="1">
      <alignment horizontal="center" vertical="center" wrapText="1"/>
    </xf>
    <xf numFmtId="3" fontId="37" fillId="0" borderId="31" xfId="0" applyNumberFormat="1" applyFont="1" applyFill="1" applyBorder="1" applyAlignment="1">
      <alignment horizontal="center" vertical="center" wrapText="1"/>
    </xf>
    <xf numFmtId="3" fontId="40" fillId="0" borderId="31" xfId="0" applyNumberFormat="1" applyFont="1" applyFill="1" applyBorder="1" applyAlignment="1">
      <alignment horizontal="center" vertical="center" wrapText="1"/>
    </xf>
    <xf numFmtId="0" fontId="38" fillId="0" borderId="29" xfId="0" applyNumberFormat="1" applyFont="1" applyFill="1" applyBorder="1" applyAlignment="1">
      <alignment horizontal="left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no" xfId="0" builtinId="0"/>
    <cellStyle name="Normalno 2" xfId="42" xr:uid="{00000000-0005-0000-0000-000025000000}"/>
    <cellStyle name="Note" xfId="37" xr:uid="{00000000-0005-0000-0000-000026000000}"/>
    <cellStyle name="Note 2" xfId="43" xr:uid="{00000000-0005-0000-0000-000027000000}"/>
    <cellStyle name="Output" xfId="38" xr:uid="{00000000-0005-0000-0000-000028000000}"/>
    <cellStyle name="Title" xfId="39" xr:uid="{00000000-0005-0000-0000-000029000000}"/>
    <cellStyle name="Total" xfId="40" xr:uid="{00000000-0005-0000-0000-00002A000000}"/>
    <cellStyle name="Warning Text" xfId="41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2238375</xdr:colOff>
      <xdr:row>7</xdr:row>
      <xdr:rowOff>752475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22383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64</xdr:row>
      <xdr:rowOff>0</xdr:rowOff>
    </xdr:from>
    <xdr:to>
      <xdr:col>0</xdr:col>
      <xdr:colOff>2238375</xdr:colOff>
      <xdr:row>66</xdr:row>
      <xdr:rowOff>752475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22383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77</xdr:row>
      <xdr:rowOff>0</xdr:rowOff>
    </xdr:from>
    <xdr:to>
      <xdr:col>0</xdr:col>
      <xdr:colOff>2238375</xdr:colOff>
      <xdr:row>79</xdr:row>
      <xdr:rowOff>752475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223837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5"/>
  <sheetViews>
    <sheetView tabSelected="1" workbookViewId="0">
      <selection activeCell="A3" sqref="A3:H3"/>
    </sheetView>
  </sheetViews>
  <sheetFormatPr defaultColWidth="11.42578125" defaultRowHeight="12.75"/>
  <cols>
    <col min="1" max="2" width="4.28515625" style="156" customWidth="1"/>
    <col min="3" max="3" width="5.5703125" style="156" customWidth="1"/>
    <col min="4" max="4" width="5.28515625" style="1" customWidth="1"/>
    <col min="5" max="5" width="44.7109375" style="156" customWidth="1"/>
    <col min="6" max="6" width="18.85546875" style="156" customWidth="1"/>
    <col min="7" max="7" width="17.28515625" style="156" customWidth="1"/>
    <col min="8" max="8" width="16.7109375" style="156" customWidth="1"/>
    <col min="9" max="9" width="11.42578125" style="156"/>
    <col min="10" max="10" width="16.28515625" style="156" bestFit="1" customWidth="1"/>
    <col min="11" max="11" width="21.7109375" style="156" bestFit="1" customWidth="1"/>
    <col min="12" max="256" width="11.42578125" style="156"/>
    <col min="257" max="258" width="4.28515625" style="156" customWidth="1"/>
    <col min="259" max="259" width="5.5703125" style="156" customWidth="1"/>
    <col min="260" max="260" width="5.28515625" style="156" customWidth="1"/>
    <col min="261" max="261" width="44.7109375" style="156" customWidth="1"/>
    <col min="262" max="262" width="15.85546875" style="156" bestFit="1" customWidth="1"/>
    <col min="263" max="263" width="17.28515625" style="156" customWidth="1"/>
    <col min="264" max="264" width="16.7109375" style="156" customWidth="1"/>
    <col min="265" max="265" width="11.42578125" style="156"/>
    <col min="266" max="266" width="16.28515625" style="156" bestFit="1" customWidth="1"/>
    <col min="267" max="267" width="21.7109375" style="156" bestFit="1" customWidth="1"/>
    <col min="268" max="512" width="11.42578125" style="156"/>
    <col min="513" max="514" width="4.28515625" style="156" customWidth="1"/>
    <col min="515" max="515" width="5.5703125" style="156" customWidth="1"/>
    <col min="516" max="516" width="5.28515625" style="156" customWidth="1"/>
    <col min="517" max="517" width="44.7109375" style="156" customWidth="1"/>
    <col min="518" max="518" width="15.85546875" style="156" bestFit="1" customWidth="1"/>
    <col min="519" max="519" width="17.28515625" style="156" customWidth="1"/>
    <col min="520" max="520" width="16.7109375" style="156" customWidth="1"/>
    <col min="521" max="521" width="11.42578125" style="156"/>
    <col min="522" max="522" width="16.28515625" style="156" bestFit="1" customWidth="1"/>
    <col min="523" max="523" width="21.7109375" style="156" bestFit="1" customWidth="1"/>
    <col min="524" max="768" width="11.42578125" style="156"/>
    <col min="769" max="770" width="4.28515625" style="156" customWidth="1"/>
    <col min="771" max="771" width="5.5703125" style="156" customWidth="1"/>
    <col min="772" max="772" width="5.28515625" style="156" customWidth="1"/>
    <col min="773" max="773" width="44.7109375" style="156" customWidth="1"/>
    <col min="774" max="774" width="15.85546875" style="156" bestFit="1" customWidth="1"/>
    <col min="775" max="775" width="17.28515625" style="156" customWidth="1"/>
    <col min="776" max="776" width="16.7109375" style="156" customWidth="1"/>
    <col min="777" max="777" width="11.42578125" style="156"/>
    <col min="778" max="778" width="16.28515625" style="156" bestFit="1" customWidth="1"/>
    <col min="779" max="779" width="21.7109375" style="156" bestFit="1" customWidth="1"/>
    <col min="780" max="1024" width="11.42578125" style="156"/>
    <col min="1025" max="1026" width="4.28515625" style="156" customWidth="1"/>
    <col min="1027" max="1027" width="5.5703125" style="156" customWidth="1"/>
    <col min="1028" max="1028" width="5.28515625" style="156" customWidth="1"/>
    <col min="1029" max="1029" width="44.7109375" style="156" customWidth="1"/>
    <col min="1030" max="1030" width="15.85546875" style="156" bestFit="1" customWidth="1"/>
    <col min="1031" max="1031" width="17.28515625" style="156" customWidth="1"/>
    <col min="1032" max="1032" width="16.7109375" style="156" customWidth="1"/>
    <col min="1033" max="1033" width="11.42578125" style="156"/>
    <col min="1034" max="1034" width="16.28515625" style="156" bestFit="1" customWidth="1"/>
    <col min="1035" max="1035" width="21.7109375" style="156" bestFit="1" customWidth="1"/>
    <col min="1036" max="1280" width="11.42578125" style="156"/>
    <col min="1281" max="1282" width="4.28515625" style="156" customWidth="1"/>
    <col min="1283" max="1283" width="5.5703125" style="156" customWidth="1"/>
    <col min="1284" max="1284" width="5.28515625" style="156" customWidth="1"/>
    <col min="1285" max="1285" width="44.7109375" style="156" customWidth="1"/>
    <col min="1286" max="1286" width="15.85546875" style="156" bestFit="1" customWidth="1"/>
    <col min="1287" max="1287" width="17.28515625" style="156" customWidth="1"/>
    <col min="1288" max="1288" width="16.7109375" style="156" customWidth="1"/>
    <col min="1289" max="1289" width="11.42578125" style="156"/>
    <col min="1290" max="1290" width="16.28515625" style="156" bestFit="1" customWidth="1"/>
    <col min="1291" max="1291" width="21.7109375" style="156" bestFit="1" customWidth="1"/>
    <col min="1292" max="1536" width="11.42578125" style="156"/>
    <col min="1537" max="1538" width="4.28515625" style="156" customWidth="1"/>
    <col min="1539" max="1539" width="5.5703125" style="156" customWidth="1"/>
    <col min="1540" max="1540" width="5.28515625" style="156" customWidth="1"/>
    <col min="1541" max="1541" width="44.7109375" style="156" customWidth="1"/>
    <col min="1542" max="1542" width="15.85546875" style="156" bestFit="1" customWidth="1"/>
    <col min="1543" max="1543" width="17.28515625" style="156" customWidth="1"/>
    <col min="1544" max="1544" width="16.7109375" style="156" customWidth="1"/>
    <col min="1545" max="1545" width="11.42578125" style="156"/>
    <col min="1546" max="1546" width="16.28515625" style="156" bestFit="1" customWidth="1"/>
    <col min="1547" max="1547" width="21.7109375" style="156" bestFit="1" customWidth="1"/>
    <col min="1548" max="1792" width="11.42578125" style="156"/>
    <col min="1793" max="1794" width="4.28515625" style="156" customWidth="1"/>
    <col min="1795" max="1795" width="5.5703125" style="156" customWidth="1"/>
    <col min="1796" max="1796" width="5.28515625" style="156" customWidth="1"/>
    <col min="1797" max="1797" width="44.7109375" style="156" customWidth="1"/>
    <col min="1798" max="1798" width="15.85546875" style="156" bestFit="1" customWidth="1"/>
    <col min="1799" max="1799" width="17.28515625" style="156" customWidth="1"/>
    <col min="1800" max="1800" width="16.7109375" style="156" customWidth="1"/>
    <col min="1801" max="1801" width="11.42578125" style="156"/>
    <col min="1802" max="1802" width="16.28515625" style="156" bestFit="1" customWidth="1"/>
    <col min="1803" max="1803" width="21.7109375" style="156" bestFit="1" customWidth="1"/>
    <col min="1804" max="2048" width="11.42578125" style="156"/>
    <col min="2049" max="2050" width="4.28515625" style="156" customWidth="1"/>
    <col min="2051" max="2051" width="5.5703125" style="156" customWidth="1"/>
    <col min="2052" max="2052" width="5.28515625" style="156" customWidth="1"/>
    <col min="2053" max="2053" width="44.7109375" style="156" customWidth="1"/>
    <col min="2054" max="2054" width="15.85546875" style="156" bestFit="1" customWidth="1"/>
    <col min="2055" max="2055" width="17.28515625" style="156" customWidth="1"/>
    <col min="2056" max="2056" width="16.7109375" style="156" customWidth="1"/>
    <col min="2057" max="2057" width="11.42578125" style="156"/>
    <col min="2058" max="2058" width="16.28515625" style="156" bestFit="1" customWidth="1"/>
    <col min="2059" max="2059" width="21.7109375" style="156" bestFit="1" customWidth="1"/>
    <col min="2060" max="2304" width="11.42578125" style="156"/>
    <col min="2305" max="2306" width="4.28515625" style="156" customWidth="1"/>
    <col min="2307" max="2307" width="5.5703125" style="156" customWidth="1"/>
    <col min="2308" max="2308" width="5.28515625" style="156" customWidth="1"/>
    <col min="2309" max="2309" width="44.7109375" style="156" customWidth="1"/>
    <col min="2310" max="2310" width="15.85546875" style="156" bestFit="1" customWidth="1"/>
    <col min="2311" max="2311" width="17.28515625" style="156" customWidth="1"/>
    <col min="2312" max="2312" width="16.7109375" style="156" customWidth="1"/>
    <col min="2313" max="2313" width="11.42578125" style="156"/>
    <col min="2314" max="2314" width="16.28515625" style="156" bestFit="1" customWidth="1"/>
    <col min="2315" max="2315" width="21.7109375" style="156" bestFit="1" customWidth="1"/>
    <col min="2316" max="2560" width="11.42578125" style="156"/>
    <col min="2561" max="2562" width="4.28515625" style="156" customWidth="1"/>
    <col min="2563" max="2563" width="5.5703125" style="156" customWidth="1"/>
    <col min="2564" max="2564" width="5.28515625" style="156" customWidth="1"/>
    <col min="2565" max="2565" width="44.7109375" style="156" customWidth="1"/>
    <col min="2566" max="2566" width="15.85546875" style="156" bestFit="1" customWidth="1"/>
    <col min="2567" max="2567" width="17.28515625" style="156" customWidth="1"/>
    <col min="2568" max="2568" width="16.7109375" style="156" customWidth="1"/>
    <col min="2569" max="2569" width="11.42578125" style="156"/>
    <col min="2570" max="2570" width="16.28515625" style="156" bestFit="1" customWidth="1"/>
    <col min="2571" max="2571" width="21.7109375" style="156" bestFit="1" customWidth="1"/>
    <col min="2572" max="2816" width="11.42578125" style="156"/>
    <col min="2817" max="2818" width="4.28515625" style="156" customWidth="1"/>
    <col min="2819" max="2819" width="5.5703125" style="156" customWidth="1"/>
    <col min="2820" max="2820" width="5.28515625" style="156" customWidth="1"/>
    <col min="2821" max="2821" width="44.7109375" style="156" customWidth="1"/>
    <col min="2822" max="2822" width="15.85546875" style="156" bestFit="1" customWidth="1"/>
    <col min="2823" max="2823" width="17.28515625" style="156" customWidth="1"/>
    <col min="2824" max="2824" width="16.7109375" style="156" customWidth="1"/>
    <col min="2825" max="2825" width="11.42578125" style="156"/>
    <col min="2826" max="2826" width="16.28515625" style="156" bestFit="1" customWidth="1"/>
    <col min="2827" max="2827" width="21.7109375" style="156" bestFit="1" customWidth="1"/>
    <col min="2828" max="3072" width="11.42578125" style="156"/>
    <col min="3073" max="3074" width="4.28515625" style="156" customWidth="1"/>
    <col min="3075" max="3075" width="5.5703125" style="156" customWidth="1"/>
    <col min="3076" max="3076" width="5.28515625" style="156" customWidth="1"/>
    <col min="3077" max="3077" width="44.7109375" style="156" customWidth="1"/>
    <col min="3078" max="3078" width="15.85546875" style="156" bestFit="1" customWidth="1"/>
    <col min="3079" max="3079" width="17.28515625" style="156" customWidth="1"/>
    <col min="3080" max="3080" width="16.7109375" style="156" customWidth="1"/>
    <col min="3081" max="3081" width="11.42578125" style="156"/>
    <col min="3082" max="3082" width="16.28515625" style="156" bestFit="1" customWidth="1"/>
    <col min="3083" max="3083" width="21.7109375" style="156" bestFit="1" customWidth="1"/>
    <col min="3084" max="3328" width="11.42578125" style="156"/>
    <col min="3329" max="3330" width="4.28515625" style="156" customWidth="1"/>
    <col min="3331" max="3331" width="5.5703125" style="156" customWidth="1"/>
    <col min="3332" max="3332" width="5.28515625" style="156" customWidth="1"/>
    <col min="3333" max="3333" width="44.7109375" style="156" customWidth="1"/>
    <col min="3334" max="3334" width="15.85546875" style="156" bestFit="1" customWidth="1"/>
    <col min="3335" max="3335" width="17.28515625" style="156" customWidth="1"/>
    <col min="3336" max="3336" width="16.7109375" style="156" customWidth="1"/>
    <col min="3337" max="3337" width="11.42578125" style="156"/>
    <col min="3338" max="3338" width="16.28515625" style="156" bestFit="1" customWidth="1"/>
    <col min="3339" max="3339" width="21.7109375" style="156" bestFit="1" customWidth="1"/>
    <col min="3340" max="3584" width="11.42578125" style="156"/>
    <col min="3585" max="3586" width="4.28515625" style="156" customWidth="1"/>
    <col min="3587" max="3587" width="5.5703125" style="156" customWidth="1"/>
    <col min="3588" max="3588" width="5.28515625" style="156" customWidth="1"/>
    <col min="3589" max="3589" width="44.7109375" style="156" customWidth="1"/>
    <col min="3590" max="3590" width="15.85546875" style="156" bestFit="1" customWidth="1"/>
    <col min="3591" max="3591" width="17.28515625" style="156" customWidth="1"/>
    <col min="3592" max="3592" width="16.7109375" style="156" customWidth="1"/>
    <col min="3593" max="3593" width="11.42578125" style="156"/>
    <col min="3594" max="3594" width="16.28515625" style="156" bestFit="1" customWidth="1"/>
    <col min="3595" max="3595" width="21.7109375" style="156" bestFit="1" customWidth="1"/>
    <col min="3596" max="3840" width="11.42578125" style="156"/>
    <col min="3841" max="3842" width="4.28515625" style="156" customWidth="1"/>
    <col min="3843" max="3843" width="5.5703125" style="156" customWidth="1"/>
    <col min="3844" max="3844" width="5.28515625" style="156" customWidth="1"/>
    <col min="3845" max="3845" width="44.7109375" style="156" customWidth="1"/>
    <col min="3846" max="3846" width="15.85546875" style="156" bestFit="1" customWidth="1"/>
    <col min="3847" max="3847" width="17.28515625" style="156" customWidth="1"/>
    <col min="3848" max="3848" width="16.7109375" style="156" customWidth="1"/>
    <col min="3849" max="3849" width="11.42578125" style="156"/>
    <col min="3850" max="3850" width="16.28515625" style="156" bestFit="1" customWidth="1"/>
    <col min="3851" max="3851" width="21.7109375" style="156" bestFit="1" customWidth="1"/>
    <col min="3852" max="4096" width="11.42578125" style="156"/>
    <col min="4097" max="4098" width="4.28515625" style="156" customWidth="1"/>
    <col min="4099" max="4099" width="5.5703125" style="156" customWidth="1"/>
    <col min="4100" max="4100" width="5.28515625" style="156" customWidth="1"/>
    <col min="4101" max="4101" width="44.7109375" style="156" customWidth="1"/>
    <col min="4102" max="4102" width="15.85546875" style="156" bestFit="1" customWidth="1"/>
    <col min="4103" max="4103" width="17.28515625" style="156" customWidth="1"/>
    <col min="4104" max="4104" width="16.7109375" style="156" customWidth="1"/>
    <col min="4105" max="4105" width="11.42578125" style="156"/>
    <col min="4106" max="4106" width="16.28515625" style="156" bestFit="1" customWidth="1"/>
    <col min="4107" max="4107" width="21.7109375" style="156" bestFit="1" customWidth="1"/>
    <col min="4108" max="4352" width="11.42578125" style="156"/>
    <col min="4353" max="4354" width="4.28515625" style="156" customWidth="1"/>
    <col min="4355" max="4355" width="5.5703125" style="156" customWidth="1"/>
    <col min="4356" max="4356" width="5.28515625" style="156" customWidth="1"/>
    <col min="4357" max="4357" width="44.7109375" style="156" customWidth="1"/>
    <col min="4358" max="4358" width="15.85546875" style="156" bestFit="1" customWidth="1"/>
    <col min="4359" max="4359" width="17.28515625" style="156" customWidth="1"/>
    <col min="4360" max="4360" width="16.7109375" style="156" customWidth="1"/>
    <col min="4361" max="4361" width="11.42578125" style="156"/>
    <col min="4362" max="4362" width="16.28515625" style="156" bestFit="1" customWidth="1"/>
    <col min="4363" max="4363" width="21.7109375" style="156" bestFit="1" customWidth="1"/>
    <col min="4364" max="4608" width="11.42578125" style="156"/>
    <col min="4609" max="4610" width="4.28515625" style="156" customWidth="1"/>
    <col min="4611" max="4611" width="5.5703125" style="156" customWidth="1"/>
    <col min="4612" max="4612" width="5.28515625" style="156" customWidth="1"/>
    <col min="4613" max="4613" width="44.7109375" style="156" customWidth="1"/>
    <col min="4614" max="4614" width="15.85546875" style="156" bestFit="1" customWidth="1"/>
    <col min="4615" max="4615" width="17.28515625" style="156" customWidth="1"/>
    <col min="4616" max="4616" width="16.7109375" style="156" customWidth="1"/>
    <col min="4617" max="4617" width="11.42578125" style="156"/>
    <col min="4618" max="4618" width="16.28515625" style="156" bestFit="1" customWidth="1"/>
    <col min="4619" max="4619" width="21.7109375" style="156" bestFit="1" customWidth="1"/>
    <col min="4620" max="4864" width="11.42578125" style="156"/>
    <col min="4865" max="4866" width="4.28515625" style="156" customWidth="1"/>
    <col min="4867" max="4867" width="5.5703125" style="156" customWidth="1"/>
    <col min="4868" max="4868" width="5.28515625" style="156" customWidth="1"/>
    <col min="4869" max="4869" width="44.7109375" style="156" customWidth="1"/>
    <col min="4870" max="4870" width="15.85546875" style="156" bestFit="1" customWidth="1"/>
    <col min="4871" max="4871" width="17.28515625" style="156" customWidth="1"/>
    <col min="4872" max="4872" width="16.7109375" style="156" customWidth="1"/>
    <col min="4873" max="4873" width="11.42578125" style="156"/>
    <col min="4874" max="4874" width="16.28515625" style="156" bestFit="1" customWidth="1"/>
    <col min="4875" max="4875" width="21.7109375" style="156" bestFit="1" customWidth="1"/>
    <col min="4876" max="5120" width="11.42578125" style="156"/>
    <col min="5121" max="5122" width="4.28515625" style="156" customWidth="1"/>
    <col min="5123" max="5123" width="5.5703125" style="156" customWidth="1"/>
    <col min="5124" max="5124" width="5.28515625" style="156" customWidth="1"/>
    <col min="5125" max="5125" width="44.7109375" style="156" customWidth="1"/>
    <col min="5126" max="5126" width="15.85546875" style="156" bestFit="1" customWidth="1"/>
    <col min="5127" max="5127" width="17.28515625" style="156" customWidth="1"/>
    <col min="5128" max="5128" width="16.7109375" style="156" customWidth="1"/>
    <col min="5129" max="5129" width="11.42578125" style="156"/>
    <col min="5130" max="5130" width="16.28515625" style="156" bestFit="1" customWidth="1"/>
    <col min="5131" max="5131" width="21.7109375" style="156" bestFit="1" customWidth="1"/>
    <col min="5132" max="5376" width="11.42578125" style="156"/>
    <col min="5377" max="5378" width="4.28515625" style="156" customWidth="1"/>
    <col min="5379" max="5379" width="5.5703125" style="156" customWidth="1"/>
    <col min="5380" max="5380" width="5.28515625" style="156" customWidth="1"/>
    <col min="5381" max="5381" width="44.7109375" style="156" customWidth="1"/>
    <col min="5382" max="5382" width="15.85546875" style="156" bestFit="1" customWidth="1"/>
    <col min="5383" max="5383" width="17.28515625" style="156" customWidth="1"/>
    <col min="5384" max="5384" width="16.7109375" style="156" customWidth="1"/>
    <col min="5385" max="5385" width="11.42578125" style="156"/>
    <col min="5386" max="5386" width="16.28515625" style="156" bestFit="1" customWidth="1"/>
    <col min="5387" max="5387" width="21.7109375" style="156" bestFit="1" customWidth="1"/>
    <col min="5388" max="5632" width="11.42578125" style="156"/>
    <col min="5633" max="5634" width="4.28515625" style="156" customWidth="1"/>
    <col min="5635" max="5635" width="5.5703125" style="156" customWidth="1"/>
    <col min="5636" max="5636" width="5.28515625" style="156" customWidth="1"/>
    <col min="5637" max="5637" width="44.7109375" style="156" customWidth="1"/>
    <col min="5638" max="5638" width="15.85546875" style="156" bestFit="1" customWidth="1"/>
    <col min="5639" max="5639" width="17.28515625" style="156" customWidth="1"/>
    <col min="5640" max="5640" width="16.7109375" style="156" customWidth="1"/>
    <col min="5641" max="5641" width="11.42578125" style="156"/>
    <col min="5642" max="5642" width="16.28515625" style="156" bestFit="1" customWidth="1"/>
    <col min="5643" max="5643" width="21.7109375" style="156" bestFit="1" customWidth="1"/>
    <col min="5644" max="5888" width="11.42578125" style="156"/>
    <col min="5889" max="5890" width="4.28515625" style="156" customWidth="1"/>
    <col min="5891" max="5891" width="5.5703125" style="156" customWidth="1"/>
    <col min="5892" max="5892" width="5.28515625" style="156" customWidth="1"/>
    <col min="5893" max="5893" width="44.7109375" style="156" customWidth="1"/>
    <col min="5894" max="5894" width="15.85546875" style="156" bestFit="1" customWidth="1"/>
    <col min="5895" max="5895" width="17.28515625" style="156" customWidth="1"/>
    <col min="5896" max="5896" width="16.7109375" style="156" customWidth="1"/>
    <col min="5897" max="5897" width="11.42578125" style="156"/>
    <col min="5898" max="5898" width="16.28515625" style="156" bestFit="1" customWidth="1"/>
    <col min="5899" max="5899" width="21.7109375" style="156" bestFit="1" customWidth="1"/>
    <col min="5900" max="6144" width="11.42578125" style="156"/>
    <col min="6145" max="6146" width="4.28515625" style="156" customWidth="1"/>
    <col min="6147" max="6147" width="5.5703125" style="156" customWidth="1"/>
    <col min="6148" max="6148" width="5.28515625" style="156" customWidth="1"/>
    <col min="6149" max="6149" width="44.7109375" style="156" customWidth="1"/>
    <col min="6150" max="6150" width="15.85546875" style="156" bestFit="1" customWidth="1"/>
    <col min="6151" max="6151" width="17.28515625" style="156" customWidth="1"/>
    <col min="6152" max="6152" width="16.7109375" style="156" customWidth="1"/>
    <col min="6153" max="6153" width="11.42578125" style="156"/>
    <col min="6154" max="6154" width="16.28515625" style="156" bestFit="1" customWidth="1"/>
    <col min="6155" max="6155" width="21.7109375" style="156" bestFit="1" customWidth="1"/>
    <col min="6156" max="6400" width="11.42578125" style="156"/>
    <col min="6401" max="6402" width="4.28515625" style="156" customWidth="1"/>
    <col min="6403" max="6403" width="5.5703125" style="156" customWidth="1"/>
    <col min="6404" max="6404" width="5.28515625" style="156" customWidth="1"/>
    <col min="6405" max="6405" width="44.7109375" style="156" customWidth="1"/>
    <col min="6406" max="6406" width="15.85546875" style="156" bestFit="1" customWidth="1"/>
    <col min="6407" max="6407" width="17.28515625" style="156" customWidth="1"/>
    <col min="6408" max="6408" width="16.7109375" style="156" customWidth="1"/>
    <col min="6409" max="6409" width="11.42578125" style="156"/>
    <col min="6410" max="6410" width="16.28515625" style="156" bestFit="1" customWidth="1"/>
    <col min="6411" max="6411" width="21.7109375" style="156" bestFit="1" customWidth="1"/>
    <col min="6412" max="6656" width="11.42578125" style="156"/>
    <col min="6657" max="6658" width="4.28515625" style="156" customWidth="1"/>
    <col min="6659" max="6659" width="5.5703125" style="156" customWidth="1"/>
    <col min="6660" max="6660" width="5.28515625" style="156" customWidth="1"/>
    <col min="6661" max="6661" width="44.7109375" style="156" customWidth="1"/>
    <col min="6662" max="6662" width="15.85546875" style="156" bestFit="1" customWidth="1"/>
    <col min="6663" max="6663" width="17.28515625" style="156" customWidth="1"/>
    <col min="6664" max="6664" width="16.7109375" style="156" customWidth="1"/>
    <col min="6665" max="6665" width="11.42578125" style="156"/>
    <col min="6666" max="6666" width="16.28515625" style="156" bestFit="1" customWidth="1"/>
    <col min="6667" max="6667" width="21.7109375" style="156" bestFit="1" customWidth="1"/>
    <col min="6668" max="6912" width="11.42578125" style="156"/>
    <col min="6913" max="6914" width="4.28515625" style="156" customWidth="1"/>
    <col min="6915" max="6915" width="5.5703125" style="156" customWidth="1"/>
    <col min="6916" max="6916" width="5.28515625" style="156" customWidth="1"/>
    <col min="6917" max="6917" width="44.7109375" style="156" customWidth="1"/>
    <col min="6918" max="6918" width="15.85546875" style="156" bestFit="1" customWidth="1"/>
    <col min="6919" max="6919" width="17.28515625" style="156" customWidth="1"/>
    <col min="6920" max="6920" width="16.7109375" style="156" customWidth="1"/>
    <col min="6921" max="6921" width="11.42578125" style="156"/>
    <col min="6922" max="6922" width="16.28515625" style="156" bestFit="1" customWidth="1"/>
    <col min="6923" max="6923" width="21.7109375" style="156" bestFit="1" customWidth="1"/>
    <col min="6924" max="7168" width="11.42578125" style="156"/>
    <col min="7169" max="7170" width="4.28515625" style="156" customWidth="1"/>
    <col min="7171" max="7171" width="5.5703125" style="156" customWidth="1"/>
    <col min="7172" max="7172" width="5.28515625" style="156" customWidth="1"/>
    <col min="7173" max="7173" width="44.7109375" style="156" customWidth="1"/>
    <col min="7174" max="7174" width="15.85546875" style="156" bestFit="1" customWidth="1"/>
    <col min="7175" max="7175" width="17.28515625" style="156" customWidth="1"/>
    <col min="7176" max="7176" width="16.7109375" style="156" customWidth="1"/>
    <col min="7177" max="7177" width="11.42578125" style="156"/>
    <col min="7178" max="7178" width="16.28515625" style="156" bestFit="1" customWidth="1"/>
    <col min="7179" max="7179" width="21.7109375" style="156" bestFit="1" customWidth="1"/>
    <col min="7180" max="7424" width="11.42578125" style="156"/>
    <col min="7425" max="7426" width="4.28515625" style="156" customWidth="1"/>
    <col min="7427" max="7427" width="5.5703125" style="156" customWidth="1"/>
    <col min="7428" max="7428" width="5.28515625" style="156" customWidth="1"/>
    <col min="7429" max="7429" width="44.7109375" style="156" customWidth="1"/>
    <col min="7430" max="7430" width="15.85546875" style="156" bestFit="1" customWidth="1"/>
    <col min="7431" max="7431" width="17.28515625" style="156" customWidth="1"/>
    <col min="7432" max="7432" width="16.7109375" style="156" customWidth="1"/>
    <col min="7433" max="7433" width="11.42578125" style="156"/>
    <col min="7434" max="7434" width="16.28515625" style="156" bestFit="1" customWidth="1"/>
    <col min="7435" max="7435" width="21.7109375" style="156" bestFit="1" customWidth="1"/>
    <col min="7436" max="7680" width="11.42578125" style="156"/>
    <col min="7681" max="7682" width="4.28515625" style="156" customWidth="1"/>
    <col min="7683" max="7683" width="5.5703125" style="156" customWidth="1"/>
    <col min="7684" max="7684" width="5.28515625" style="156" customWidth="1"/>
    <col min="7685" max="7685" width="44.7109375" style="156" customWidth="1"/>
    <col min="7686" max="7686" width="15.85546875" style="156" bestFit="1" customWidth="1"/>
    <col min="7687" max="7687" width="17.28515625" style="156" customWidth="1"/>
    <col min="7688" max="7688" width="16.7109375" style="156" customWidth="1"/>
    <col min="7689" max="7689" width="11.42578125" style="156"/>
    <col min="7690" max="7690" width="16.28515625" style="156" bestFit="1" customWidth="1"/>
    <col min="7691" max="7691" width="21.7109375" style="156" bestFit="1" customWidth="1"/>
    <col min="7692" max="7936" width="11.42578125" style="156"/>
    <col min="7937" max="7938" width="4.28515625" style="156" customWidth="1"/>
    <col min="7939" max="7939" width="5.5703125" style="156" customWidth="1"/>
    <col min="7940" max="7940" width="5.28515625" style="156" customWidth="1"/>
    <col min="7941" max="7941" width="44.7109375" style="156" customWidth="1"/>
    <col min="7942" max="7942" width="15.85546875" style="156" bestFit="1" customWidth="1"/>
    <col min="7943" max="7943" width="17.28515625" style="156" customWidth="1"/>
    <col min="7944" max="7944" width="16.7109375" style="156" customWidth="1"/>
    <col min="7945" max="7945" width="11.42578125" style="156"/>
    <col min="7946" max="7946" width="16.28515625" style="156" bestFit="1" customWidth="1"/>
    <col min="7947" max="7947" width="21.7109375" style="156" bestFit="1" customWidth="1"/>
    <col min="7948" max="8192" width="11.42578125" style="156"/>
    <col min="8193" max="8194" width="4.28515625" style="156" customWidth="1"/>
    <col min="8195" max="8195" width="5.5703125" style="156" customWidth="1"/>
    <col min="8196" max="8196" width="5.28515625" style="156" customWidth="1"/>
    <col min="8197" max="8197" width="44.7109375" style="156" customWidth="1"/>
    <col min="8198" max="8198" width="15.85546875" style="156" bestFit="1" customWidth="1"/>
    <col min="8199" max="8199" width="17.28515625" style="156" customWidth="1"/>
    <col min="8200" max="8200" width="16.7109375" style="156" customWidth="1"/>
    <col min="8201" max="8201" width="11.42578125" style="156"/>
    <col min="8202" max="8202" width="16.28515625" style="156" bestFit="1" customWidth="1"/>
    <col min="8203" max="8203" width="21.7109375" style="156" bestFit="1" customWidth="1"/>
    <col min="8204" max="8448" width="11.42578125" style="156"/>
    <col min="8449" max="8450" width="4.28515625" style="156" customWidth="1"/>
    <col min="8451" max="8451" width="5.5703125" style="156" customWidth="1"/>
    <col min="8452" max="8452" width="5.28515625" style="156" customWidth="1"/>
    <col min="8453" max="8453" width="44.7109375" style="156" customWidth="1"/>
    <col min="8454" max="8454" width="15.85546875" style="156" bestFit="1" customWidth="1"/>
    <col min="8455" max="8455" width="17.28515625" style="156" customWidth="1"/>
    <col min="8456" max="8456" width="16.7109375" style="156" customWidth="1"/>
    <col min="8457" max="8457" width="11.42578125" style="156"/>
    <col min="8458" max="8458" width="16.28515625" style="156" bestFit="1" customWidth="1"/>
    <col min="8459" max="8459" width="21.7109375" style="156" bestFit="1" customWidth="1"/>
    <col min="8460" max="8704" width="11.42578125" style="156"/>
    <col min="8705" max="8706" width="4.28515625" style="156" customWidth="1"/>
    <col min="8707" max="8707" width="5.5703125" style="156" customWidth="1"/>
    <col min="8708" max="8708" width="5.28515625" style="156" customWidth="1"/>
    <col min="8709" max="8709" width="44.7109375" style="156" customWidth="1"/>
    <col min="8710" max="8710" width="15.85546875" style="156" bestFit="1" customWidth="1"/>
    <col min="8711" max="8711" width="17.28515625" style="156" customWidth="1"/>
    <col min="8712" max="8712" width="16.7109375" style="156" customWidth="1"/>
    <col min="8713" max="8713" width="11.42578125" style="156"/>
    <col min="8714" max="8714" width="16.28515625" style="156" bestFit="1" customWidth="1"/>
    <col min="8715" max="8715" width="21.7109375" style="156" bestFit="1" customWidth="1"/>
    <col min="8716" max="8960" width="11.42578125" style="156"/>
    <col min="8961" max="8962" width="4.28515625" style="156" customWidth="1"/>
    <col min="8963" max="8963" width="5.5703125" style="156" customWidth="1"/>
    <col min="8964" max="8964" width="5.28515625" style="156" customWidth="1"/>
    <col min="8965" max="8965" width="44.7109375" style="156" customWidth="1"/>
    <col min="8966" max="8966" width="15.85546875" style="156" bestFit="1" customWidth="1"/>
    <col min="8967" max="8967" width="17.28515625" style="156" customWidth="1"/>
    <col min="8968" max="8968" width="16.7109375" style="156" customWidth="1"/>
    <col min="8969" max="8969" width="11.42578125" style="156"/>
    <col min="8970" max="8970" width="16.28515625" style="156" bestFit="1" customWidth="1"/>
    <col min="8971" max="8971" width="21.7109375" style="156" bestFit="1" customWidth="1"/>
    <col min="8972" max="9216" width="11.42578125" style="156"/>
    <col min="9217" max="9218" width="4.28515625" style="156" customWidth="1"/>
    <col min="9219" max="9219" width="5.5703125" style="156" customWidth="1"/>
    <col min="9220" max="9220" width="5.28515625" style="156" customWidth="1"/>
    <col min="9221" max="9221" width="44.7109375" style="156" customWidth="1"/>
    <col min="9222" max="9222" width="15.85546875" style="156" bestFit="1" customWidth="1"/>
    <col min="9223" max="9223" width="17.28515625" style="156" customWidth="1"/>
    <col min="9224" max="9224" width="16.7109375" style="156" customWidth="1"/>
    <col min="9225" max="9225" width="11.42578125" style="156"/>
    <col min="9226" max="9226" width="16.28515625" style="156" bestFit="1" customWidth="1"/>
    <col min="9227" max="9227" width="21.7109375" style="156" bestFit="1" customWidth="1"/>
    <col min="9228" max="9472" width="11.42578125" style="156"/>
    <col min="9473" max="9474" width="4.28515625" style="156" customWidth="1"/>
    <col min="9475" max="9475" width="5.5703125" style="156" customWidth="1"/>
    <col min="9476" max="9476" width="5.28515625" style="156" customWidth="1"/>
    <col min="9477" max="9477" width="44.7109375" style="156" customWidth="1"/>
    <col min="9478" max="9478" width="15.85546875" style="156" bestFit="1" customWidth="1"/>
    <col min="9479" max="9479" width="17.28515625" style="156" customWidth="1"/>
    <col min="9480" max="9480" width="16.7109375" style="156" customWidth="1"/>
    <col min="9481" max="9481" width="11.42578125" style="156"/>
    <col min="9482" max="9482" width="16.28515625" style="156" bestFit="1" customWidth="1"/>
    <col min="9483" max="9483" width="21.7109375" style="156" bestFit="1" customWidth="1"/>
    <col min="9484" max="9728" width="11.42578125" style="156"/>
    <col min="9729" max="9730" width="4.28515625" style="156" customWidth="1"/>
    <col min="9731" max="9731" width="5.5703125" style="156" customWidth="1"/>
    <col min="9732" max="9732" width="5.28515625" style="156" customWidth="1"/>
    <col min="9733" max="9733" width="44.7109375" style="156" customWidth="1"/>
    <col min="9734" max="9734" width="15.85546875" style="156" bestFit="1" customWidth="1"/>
    <col min="9735" max="9735" width="17.28515625" style="156" customWidth="1"/>
    <col min="9736" max="9736" width="16.7109375" style="156" customWidth="1"/>
    <col min="9737" max="9737" width="11.42578125" style="156"/>
    <col min="9738" max="9738" width="16.28515625" style="156" bestFit="1" customWidth="1"/>
    <col min="9739" max="9739" width="21.7109375" style="156" bestFit="1" customWidth="1"/>
    <col min="9740" max="9984" width="11.42578125" style="156"/>
    <col min="9985" max="9986" width="4.28515625" style="156" customWidth="1"/>
    <col min="9987" max="9987" width="5.5703125" style="156" customWidth="1"/>
    <col min="9988" max="9988" width="5.28515625" style="156" customWidth="1"/>
    <col min="9989" max="9989" width="44.7109375" style="156" customWidth="1"/>
    <col min="9990" max="9990" width="15.85546875" style="156" bestFit="1" customWidth="1"/>
    <col min="9991" max="9991" width="17.28515625" style="156" customWidth="1"/>
    <col min="9992" max="9992" width="16.7109375" style="156" customWidth="1"/>
    <col min="9993" max="9993" width="11.42578125" style="156"/>
    <col min="9994" max="9994" width="16.28515625" style="156" bestFit="1" customWidth="1"/>
    <col min="9995" max="9995" width="21.7109375" style="156" bestFit="1" customWidth="1"/>
    <col min="9996" max="10240" width="11.42578125" style="156"/>
    <col min="10241" max="10242" width="4.28515625" style="156" customWidth="1"/>
    <col min="10243" max="10243" width="5.5703125" style="156" customWidth="1"/>
    <col min="10244" max="10244" width="5.28515625" style="156" customWidth="1"/>
    <col min="10245" max="10245" width="44.7109375" style="156" customWidth="1"/>
    <col min="10246" max="10246" width="15.85546875" style="156" bestFit="1" customWidth="1"/>
    <col min="10247" max="10247" width="17.28515625" style="156" customWidth="1"/>
    <col min="10248" max="10248" width="16.7109375" style="156" customWidth="1"/>
    <col min="10249" max="10249" width="11.42578125" style="156"/>
    <col min="10250" max="10250" width="16.28515625" style="156" bestFit="1" customWidth="1"/>
    <col min="10251" max="10251" width="21.7109375" style="156" bestFit="1" customWidth="1"/>
    <col min="10252" max="10496" width="11.42578125" style="156"/>
    <col min="10497" max="10498" width="4.28515625" style="156" customWidth="1"/>
    <col min="10499" max="10499" width="5.5703125" style="156" customWidth="1"/>
    <col min="10500" max="10500" width="5.28515625" style="156" customWidth="1"/>
    <col min="10501" max="10501" width="44.7109375" style="156" customWidth="1"/>
    <col min="10502" max="10502" width="15.85546875" style="156" bestFit="1" customWidth="1"/>
    <col min="10503" max="10503" width="17.28515625" style="156" customWidth="1"/>
    <col min="10504" max="10504" width="16.7109375" style="156" customWidth="1"/>
    <col min="10505" max="10505" width="11.42578125" style="156"/>
    <col min="10506" max="10506" width="16.28515625" style="156" bestFit="1" customWidth="1"/>
    <col min="10507" max="10507" width="21.7109375" style="156" bestFit="1" customWidth="1"/>
    <col min="10508" max="10752" width="11.42578125" style="156"/>
    <col min="10753" max="10754" width="4.28515625" style="156" customWidth="1"/>
    <col min="10755" max="10755" width="5.5703125" style="156" customWidth="1"/>
    <col min="10756" max="10756" width="5.28515625" style="156" customWidth="1"/>
    <col min="10757" max="10757" width="44.7109375" style="156" customWidth="1"/>
    <col min="10758" max="10758" width="15.85546875" style="156" bestFit="1" customWidth="1"/>
    <col min="10759" max="10759" width="17.28515625" style="156" customWidth="1"/>
    <col min="10760" max="10760" width="16.7109375" style="156" customWidth="1"/>
    <col min="10761" max="10761" width="11.42578125" style="156"/>
    <col min="10762" max="10762" width="16.28515625" style="156" bestFit="1" customWidth="1"/>
    <col min="10763" max="10763" width="21.7109375" style="156" bestFit="1" customWidth="1"/>
    <col min="10764" max="11008" width="11.42578125" style="156"/>
    <col min="11009" max="11010" width="4.28515625" style="156" customWidth="1"/>
    <col min="11011" max="11011" width="5.5703125" style="156" customWidth="1"/>
    <col min="11012" max="11012" width="5.28515625" style="156" customWidth="1"/>
    <col min="11013" max="11013" width="44.7109375" style="156" customWidth="1"/>
    <col min="11014" max="11014" width="15.85546875" style="156" bestFit="1" customWidth="1"/>
    <col min="11015" max="11015" width="17.28515625" style="156" customWidth="1"/>
    <col min="11016" max="11016" width="16.7109375" style="156" customWidth="1"/>
    <col min="11017" max="11017" width="11.42578125" style="156"/>
    <col min="11018" max="11018" width="16.28515625" style="156" bestFit="1" customWidth="1"/>
    <col min="11019" max="11019" width="21.7109375" style="156" bestFit="1" customWidth="1"/>
    <col min="11020" max="11264" width="11.42578125" style="156"/>
    <col min="11265" max="11266" width="4.28515625" style="156" customWidth="1"/>
    <col min="11267" max="11267" width="5.5703125" style="156" customWidth="1"/>
    <col min="11268" max="11268" width="5.28515625" style="156" customWidth="1"/>
    <col min="11269" max="11269" width="44.7109375" style="156" customWidth="1"/>
    <col min="11270" max="11270" width="15.85546875" style="156" bestFit="1" customWidth="1"/>
    <col min="11271" max="11271" width="17.28515625" style="156" customWidth="1"/>
    <col min="11272" max="11272" width="16.7109375" style="156" customWidth="1"/>
    <col min="11273" max="11273" width="11.42578125" style="156"/>
    <col min="11274" max="11274" width="16.28515625" style="156" bestFit="1" customWidth="1"/>
    <col min="11275" max="11275" width="21.7109375" style="156" bestFit="1" customWidth="1"/>
    <col min="11276" max="11520" width="11.42578125" style="156"/>
    <col min="11521" max="11522" width="4.28515625" style="156" customWidth="1"/>
    <col min="11523" max="11523" width="5.5703125" style="156" customWidth="1"/>
    <col min="11524" max="11524" width="5.28515625" style="156" customWidth="1"/>
    <col min="11525" max="11525" width="44.7109375" style="156" customWidth="1"/>
    <col min="11526" max="11526" width="15.85546875" style="156" bestFit="1" customWidth="1"/>
    <col min="11527" max="11527" width="17.28515625" style="156" customWidth="1"/>
    <col min="11528" max="11528" width="16.7109375" style="156" customWidth="1"/>
    <col min="11529" max="11529" width="11.42578125" style="156"/>
    <col min="11530" max="11530" width="16.28515625" style="156" bestFit="1" customWidth="1"/>
    <col min="11531" max="11531" width="21.7109375" style="156" bestFit="1" customWidth="1"/>
    <col min="11532" max="11776" width="11.42578125" style="156"/>
    <col min="11777" max="11778" width="4.28515625" style="156" customWidth="1"/>
    <col min="11779" max="11779" width="5.5703125" style="156" customWidth="1"/>
    <col min="11780" max="11780" width="5.28515625" style="156" customWidth="1"/>
    <col min="11781" max="11781" width="44.7109375" style="156" customWidth="1"/>
    <col min="11782" max="11782" width="15.85546875" style="156" bestFit="1" customWidth="1"/>
    <col min="11783" max="11783" width="17.28515625" style="156" customWidth="1"/>
    <col min="11784" max="11784" width="16.7109375" style="156" customWidth="1"/>
    <col min="11785" max="11785" width="11.42578125" style="156"/>
    <col min="11786" max="11786" width="16.28515625" style="156" bestFit="1" customWidth="1"/>
    <col min="11787" max="11787" width="21.7109375" style="156" bestFit="1" customWidth="1"/>
    <col min="11788" max="12032" width="11.42578125" style="156"/>
    <col min="12033" max="12034" width="4.28515625" style="156" customWidth="1"/>
    <col min="12035" max="12035" width="5.5703125" style="156" customWidth="1"/>
    <col min="12036" max="12036" width="5.28515625" style="156" customWidth="1"/>
    <col min="12037" max="12037" width="44.7109375" style="156" customWidth="1"/>
    <col min="12038" max="12038" width="15.85546875" style="156" bestFit="1" customWidth="1"/>
    <col min="12039" max="12039" width="17.28515625" style="156" customWidth="1"/>
    <col min="12040" max="12040" width="16.7109375" style="156" customWidth="1"/>
    <col min="12041" max="12041" width="11.42578125" style="156"/>
    <col min="12042" max="12042" width="16.28515625" style="156" bestFit="1" customWidth="1"/>
    <col min="12043" max="12043" width="21.7109375" style="156" bestFit="1" customWidth="1"/>
    <col min="12044" max="12288" width="11.42578125" style="156"/>
    <col min="12289" max="12290" width="4.28515625" style="156" customWidth="1"/>
    <col min="12291" max="12291" width="5.5703125" style="156" customWidth="1"/>
    <col min="12292" max="12292" width="5.28515625" style="156" customWidth="1"/>
    <col min="12293" max="12293" width="44.7109375" style="156" customWidth="1"/>
    <col min="12294" max="12294" width="15.85546875" style="156" bestFit="1" customWidth="1"/>
    <col min="12295" max="12295" width="17.28515625" style="156" customWidth="1"/>
    <col min="12296" max="12296" width="16.7109375" style="156" customWidth="1"/>
    <col min="12297" max="12297" width="11.42578125" style="156"/>
    <col min="12298" max="12298" width="16.28515625" style="156" bestFit="1" customWidth="1"/>
    <col min="12299" max="12299" width="21.7109375" style="156" bestFit="1" customWidth="1"/>
    <col min="12300" max="12544" width="11.42578125" style="156"/>
    <col min="12545" max="12546" width="4.28515625" style="156" customWidth="1"/>
    <col min="12547" max="12547" width="5.5703125" style="156" customWidth="1"/>
    <col min="12548" max="12548" width="5.28515625" style="156" customWidth="1"/>
    <col min="12549" max="12549" width="44.7109375" style="156" customWidth="1"/>
    <col min="12550" max="12550" width="15.85546875" style="156" bestFit="1" customWidth="1"/>
    <col min="12551" max="12551" width="17.28515625" style="156" customWidth="1"/>
    <col min="12552" max="12552" width="16.7109375" style="156" customWidth="1"/>
    <col min="12553" max="12553" width="11.42578125" style="156"/>
    <col min="12554" max="12554" width="16.28515625" style="156" bestFit="1" customWidth="1"/>
    <col min="12555" max="12555" width="21.7109375" style="156" bestFit="1" customWidth="1"/>
    <col min="12556" max="12800" width="11.42578125" style="156"/>
    <col min="12801" max="12802" width="4.28515625" style="156" customWidth="1"/>
    <col min="12803" max="12803" width="5.5703125" style="156" customWidth="1"/>
    <col min="12804" max="12804" width="5.28515625" style="156" customWidth="1"/>
    <col min="12805" max="12805" width="44.7109375" style="156" customWidth="1"/>
    <col min="12806" max="12806" width="15.85546875" style="156" bestFit="1" customWidth="1"/>
    <col min="12807" max="12807" width="17.28515625" style="156" customWidth="1"/>
    <col min="12808" max="12808" width="16.7109375" style="156" customWidth="1"/>
    <col min="12809" max="12809" width="11.42578125" style="156"/>
    <col min="12810" max="12810" width="16.28515625" style="156" bestFit="1" customWidth="1"/>
    <col min="12811" max="12811" width="21.7109375" style="156" bestFit="1" customWidth="1"/>
    <col min="12812" max="13056" width="11.42578125" style="156"/>
    <col min="13057" max="13058" width="4.28515625" style="156" customWidth="1"/>
    <col min="13059" max="13059" width="5.5703125" style="156" customWidth="1"/>
    <col min="13060" max="13060" width="5.28515625" style="156" customWidth="1"/>
    <col min="13061" max="13061" width="44.7109375" style="156" customWidth="1"/>
    <col min="13062" max="13062" width="15.85546875" style="156" bestFit="1" customWidth="1"/>
    <col min="13063" max="13063" width="17.28515625" style="156" customWidth="1"/>
    <col min="13064" max="13064" width="16.7109375" style="156" customWidth="1"/>
    <col min="13065" max="13065" width="11.42578125" style="156"/>
    <col min="13066" max="13066" width="16.28515625" style="156" bestFit="1" customWidth="1"/>
    <col min="13067" max="13067" width="21.7109375" style="156" bestFit="1" customWidth="1"/>
    <col min="13068" max="13312" width="11.42578125" style="156"/>
    <col min="13313" max="13314" width="4.28515625" style="156" customWidth="1"/>
    <col min="13315" max="13315" width="5.5703125" style="156" customWidth="1"/>
    <col min="13316" max="13316" width="5.28515625" style="156" customWidth="1"/>
    <col min="13317" max="13317" width="44.7109375" style="156" customWidth="1"/>
    <col min="13318" max="13318" width="15.85546875" style="156" bestFit="1" customWidth="1"/>
    <col min="13319" max="13319" width="17.28515625" style="156" customWidth="1"/>
    <col min="13320" max="13320" width="16.7109375" style="156" customWidth="1"/>
    <col min="13321" max="13321" width="11.42578125" style="156"/>
    <col min="13322" max="13322" width="16.28515625" style="156" bestFit="1" customWidth="1"/>
    <col min="13323" max="13323" width="21.7109375" style="156" bestFit="1" customWidth="1"/>
    <col min="13324" max="13568" width="11.42578125" style="156"/>
    <col min="13569" max="13570" width="4.28515625" style="156" customWidth="1"/>
    <col min="13571" max="13571" width="5.5703125" style="156" customWidth="1"/>
    <col min="13572" max="13572" width="5.28515625" style="156" customWidth="1"/>
    <col min="13573" max="13573" width="44.7109375" style="156" customWidth="1"/>
    <col min="13574" max="13574" width="15.85546875" style="156" bestFit="1" customWidth="1"/>
    <col min="13575" max="13575" width="17.28515625" style="156" customWidth="1"/>
    <col min="13576" max="13576" width="16.7109375" style="156" customWidth="1"/>
    <col min="13577" max="13577" width="11.42578125" style="156"/>
    <col min="13578" max="13578" width="16.28515625" style="156" bestFit="1" customWidth="1"/>
    <col min="13579" max="13579" width="21.7109375" style="156" bestFit="1" customWidth="1"/>
    <col min="13580" max="13824" width="11.42578125" style="156"/>
    <col min="13825" max="13826" width="4.28515625" style="156" customWidth="1"/>
    <col min="13827" max="13827" width="5.5703125" style="156" customWidth="1"/>
    <col min="13828" max="13828" width="5.28515625" style="156" customWidth="1"/>
    <col min="13829" max="13829" width="44.7109375" style="156" customWidth="1"/>
    <col min="13830" max="13830" width="15.85546875" style="156" bestFit="1" customWidth="1"/>
    <col min="13831" max="13831" width="17.28515625" style="156" customWidth="1"/>
    <col min="13832" max="13832" width="16.7109375" style="156" customWidth="1"/>
    <col min="13833" max="13833" width="11.42578125" style="156"/>
    <col min="13834" max="13834" width="16.28515625" style="156" bestFit="1" customWidth="1"/>
    <col min="13835" max="13835" width="21.7109375" style="156" bestFit="1" customWidth="1"/>
    <col min="13836" max="14080" width="11.42578125" style="156"/>
    <col min="14081" max="14082" width="4.28515625" style="156" customWidth="1"/>
    <col min="14083" max="14083" width="5.5703125" style="156" customWidth="1"/>
    <col min="14084" max="14084" width="5.28515625" style="156" customWidth="1"/>
    <col min="14085" max="14085" width="44.7109375" style="156" customWidth="1"/>
    <col min="14086" max="14086" width="15.85546875" style="156" bestFit="1" customWidth="1"/>
    <col min="14087" max="14087" width="17.28515625" style="156" customWidth="1"/>
    <col min="14088" max="14088" width="16.7109375" style="156" customWidth="1"/>
    <col min="14089" max="14089" width="11.42578125" style="156"/>
    <col min="14090" max="14090" width="16.28515625" style="156" bestFit="1" customWidth="1"/>
    <col min="14091" max="14091" width="21.7109375" style="156" bestFit="1" customWidth="1"/>
    <col min="14092" max="14336" width="11.42578125" style="156"/>
    <col min="14337" max="14338" width="4.28515625" style="156" customWidth="1"/>
    <col min="14339" max="14339" width="5.5703125" style="156" customWidth="1"/>
    <col min="14340" max="14340" width="5.28515625" style="156" customWidth="1"/>
    <col min="14341" max="14341" width="44.7109375" style="156" customWidth="1"/>
    <col min="14342" max="14342" width="15.85546875" style="156" bestFit="1" customWidth="1"/>
    <col min="14343" max="14343" width="17.28515625" style="156" customWidth="1"/>
    <col min="14344" max="14344" width="16.7109375" style="156" customWidth="1"/>
    <col min="14345" max="14345" width="11.42578125" style="156"/>
    <col min="14346" max="14346" width="16.28515625" style="156" bestFit="1" customWidth="1"/>
    <col min="14347" max="14347" width="21.7109375" style="156" bestFit="1" customWidth="1"/>
    <col min="14348" max="14592" width="11.42578125" style="156"/>
    <col min="14593" max="14594" width="4.28515625" style="156" customWidth="1"/>
    <col min="14595" max="14595" width="5.5703125" style="156" customWidth="1"/>
    <col min="14596" max="14596" width="5.28515625" style="156" customWidth="1"/>
    <col min="14597" max="14597" width="44.7109375" style="156" customWidth="1"/>
    <col min="14598" max="14598" width="15.85546875" style="156" bestFit="1" customWidth="1"/>
    <col min="14599" max="14599" width="17.28515625" style="156" customWidth="1"/>
    <col min="14600" max="14600" width="16.7109375" style="156" customWidth="1"/>
    <col min="14601" max="14601" width="11.42578125" style="156"/>
    <col min="14602" max="14602" width="16.28515625" style="156" bestFit="1" customWidth="1"/>
    <col min="14603" max="14603" width="21.7109375" style="156" bestFit="1" customWidth="1"/>
    <col min="14604" max="14848" width="11.42578125" style="156"/>
    <col min="14849" max="14850" width="4.28515625" style="156" customWidth="1"/>
    <col min="14851" max="14851" width="5.5703125" style="156" customWidth="1"/>
    <col min="14852" max="14852" width="5.28515625" style="156" customWidth="1"/>
    <col min="14853" max="14853" width="44.7109375" style="156" customWidth="1"/>
    <col min="14854" max="14854" width="15.85546875" style="156" bestFit="1" customWidth="1"/>
    <col min="14855" max="14855" width="17.28515625" style="156" customWidth="1"/>
    <col min="14856" max="14856" width="16.7109375" style="156" customWidth="1"/>
    <col min="14857" max="14857" width="11.42578125" style="156"/>
    <col min="14858" max="14858" width="16.28515625" style="156" bestFit="1" customWidth="1"/>
    <col min="14859" max="14859" width="21.7109375" style="156" bestFit="1" customWidth="1"/>
    <col min="14860" max="15104" width="11.42578125" style="156"/>
    <col min="15105" max="15106" width="4.28515625" style="156" customWidth="1"/>
    <col min="15107" max="15107" width="5.5703125" style="156" customWidth="1"/>
    <col min="15108" max="15108" width="5.28515625" style="156" customWidth="1"/>
    <col min="15109" max="15109" width="44.7109375" style="156" customWidth="1"/>
    <col min="15110" max="15110" width="15.85546875" style="156" bestFit="1" customWidth="1"/>
    <col min="15111" max="15111" width="17.28515625" style="156" customWidth="1"/>
    <col min="15112" max="15112" width="16.7109375" style="156" customWidth="1"/>
    <col min="15113" max="15113" width="11.42578125" style="156"/>
    <col min="15114" max="15114" width="16.28515625" style="156" bestFit="1" customWidth="1"/>
    <col min="15115" max="15115" width="21.7109375" style="156" bestFit="1" customWidth="1"/>
    <col min="15116" max="15360" width="11.42578125" style="156"/>
    <col min="15361" max="15362" width="4.28515625" style="156" customWidth="1"/>
    <col min="15363" max="15363" width="5.5703125" style="156" customWidth="1"/>
    <col min="15364" max="15364" width="5.28515625" style="156" customWidth="1"/>
    <col min="15365" max="15365" width="44.7109375" style="156" customWidth="1"/>
    <col min="15366" max="15366" width="15.85546875" style="156" bestFit="1" customWidth="1"/>
    <col min="15367" max="15367" width="17.28515625" style="156" customWidth="1"/>
    <col min="15368" max="15368" width="16.7109375" style="156" customWidth="1"/>
    <col min="15369" max="15369" width="11.42578125" style="156"/>
    <col min="15370" max="15370" width="16.28515625" style="156" bestFit="1" customWidth="1"/>
    <col min="15371" max="15371" width="21.7109375" style="156" bestFit="1" customWidth="1"/>
    <col min="15372" max="15616" width="11.42578125" style="156"/>
    <col min="15617" max="15618" width="4.28515625" style="156" customWidth="1"/>
    <col min="15619" max="15619" width="5.5703125" style="156" customWidth="1"/>
    <col min="15620" max="15620" width="5.28515625" style="156" customWidth="1"/>
    <col min="15621" max="15621" width="44.7109375" style="156" customWidth="1"/>
    <col min="15622" max="15622" width="15.85546875" style="156" bestFit="1" customWidth="1"/>
    <col min="15623" max="15623" width="17.28515625" style="156" customWidth="1"/>
    <col min="15624" max="15624" width="16.7109375" style="156" customWidth="1"/>
    <col min="15625" max="15625" width="11.42578125" style="156"/>
    <col min="15626" max="15626" width="16.28515625" style="156" bestFit="1" customWidth="1"/>
    <col min="15627" max="15627" width="21.7109375" style="156" bestFit="1" customWidth="1"/>
    <col min="15628" max="15872" width="11.42578125" style="156"/>
    <col min="15873" max="15874" width="4.28515625" style="156" customWidth="1"/>
    <col min="15875" max="15875" width="5.5703125" style="156" customWidth="1"/>
    <col min="15876" max="15876" width="5.28515625" style="156" customWidth="1"/>
    <col min="15877" max="15877" width="44.7109375" style="156" customWidth="1"/>
    <col min="15878" max="15878" width="15.85546875" style="156" bestFit="1" customWidth="1"/>
    <col min="15879" max="15879" width="17.28515625" style="156" customWidth="1"/>
    <col min="15880" max="15880" width="16.7109375" style="156" customWidth="1"/>
    <col min="15881" max="15881" width="11.42578125" style="156"/>
    <col min="15882" max="15882" width="16.28515625" style="156" bestFit="1" customWidth="1"/>
    <col min="15883" max="15883" width="21.7109375" style="156" bestFit="1" customWidth="1"/>
    <col min="15884" max="16128" width="11.42578125" style="156"/>
    <col min="16129" max="16130" width="4.28515625" style="156" customWidth="1"/>
    <col min="16131" max="16131" width="5.5703125" style="156" customWidth="1"/>
    <col min="16132" max="16132" width="5.28515625" style="156" customWidth="1"/>
    <col min="16133" max="16133" width="44.7109375" style="156" customWidth="1"/>
    <col min="16134" max="16134" width="15.85546875" style="156" bestFit="1" customWidth="1"/>
    <col min="16135" max="16135" width="17.28515625" style="156" customWidth="1"/>
    <col min="16136" max="16136" width="16.7109375" style="156" customWidth="1"/>
    <col min="16137" max="16137" width="11.42578125" style="156"/>
    <col min="16138" max="16138" width="16.28515625" style="156" bestFit="1" customWidth="1"/>
    <col min="16139" max="16139" width="21.7109375" style="156" bestFit="1" customWidth="1"/>
    <col min="16140" max="16384" width="11.42578125" style="156"/>
  </cols>
  <sheetData>
    <row r="2" spans="1:10" ht="15">
      <c r="A2" s="171"/>
      <c r="B2" s="171"/>
      <c r="C2" s="171"/>
      <c r="D2" s="171"/>
      <c r="E2" s="171"/>
      <c r="F2" s="171"/>
      <c r="G2" s="171"/>
      <c r="H2" s="171"/>
    </row>
    <row r="3" spans="1:10" ht="30.75" customHeight="1">
      <c r="A3" s="172" t="s">
        <v>177</v>
      </c>
      <c r="B3" s="172"/>
      <c r="C3" s="172"/>
      <c r="D3" s="172"/>
      <c r="E3" s="172"/>
      <c r="F3" s="172"/>
      <c r="G3" s="172"/>
      <c r="H3" s="172"/>
    </row>
    <row r="4" spans="1:10" s="114" customFormat="1" ht="18" customHeight="1">
      <c r="A4" s="173" t="s">
        <v>24</v>
      </c>
      <c r="B4" s="173"/>
      <c r="C4" s="173"/>
      <c r="D4" s="173"/>
      <c r="E4" s="173"/>
      <c r="F4" s="173"/>
      <c r="G4" s="174"/>
      <c r="H4" s="174"/>
    </row>
    <row r="5" spans="1:10" ht="18">
      <c r="A5" s="115"/>
      <c r="B5" s="116"/>
      <c r="C5" s="116"/>
      <c r="D5" s="116"/>
      <c r="E5" s="116"/>
    </row>
    <row r="6" spans="1:10" ht="26.25">
      <c r="A6" s="117"/>
      <c r="B6" s="118"/>
      <c r="C6" s="118"/>
      <c r="D6" s="119"/>
      <c r="E6" s="120"/>
      <c r="F6" s="121" t="s">
        <v>178</v>
      </c>
      <c r="G6" s="121" t="s">
        <v>179</v>
      </c>
      <c r="H6" s="122" t="s">
        <v>180</v>
      </c>
      <c r="I6" s="123"/>
    </row>
    <row r="7" spans="1:10" ht="22.5" customHeight="1">
      <c r="A7" s="175" t="s">
        <v>25</v>
      </c>
      <c r="B7" s="167"/>
      <c r="C7" s="167"/>
      <c r="D7" s="167"/>
      <c r="E7" s="176"/>
      <c r="F7" s="129">
        <f>+F8+F9</f>
        <v>10182774</v>
      </c>
      <c r="G7" s="129">
        <f>G8+G9</f>
        <v>10450720</v>
      </c>
      <c r="H7" s="129">
        <f>+H8+H9</f>
        <v>10633989</v>
      </c>
      <c r="I7" s="127"/>
    </row>
    <row r="8" spans="1:10" ht="15.75" customHeight="1">
      <c r="A8" s="165" t="s">
        <v>150</v>
      </c>
      <c r="B8" s="160"/>
      <c r="C8" s="160"/>
      <c r="D8" s="160"/>
      <c r="E8" s="177"/>
      <c r="F8" s="131">
        <f>10368078-185304-1000</f>
        <v>10181774</v>
      </c>
      <c r="G8" s="131">
        <f>10453115-2395</f>
        <v>10450720</v>
      </c>
      <c r="H8" s="131">
        <f>10636425-2436</f>
        <v>10633989</v>
      </c>
    </row>
    <row r="9" spans="1:10" ht="15.75">
      <c r="A9" s="178" t="s">
        <v>143</v>
      </c>
      <c r="B9" s="177"/>
      <c r="C9" s="177"/>
      <c r="D9" s="177"/>
      <c r="E9" s="177"/>
      <c r="F9" s="131">
        <v>1000</v>
      </c>
      <c r="G9" s="131">
        <v>0</v>
      </c>
      <c r="H9" s="131">
        <v>0</v>
      </c>
    </row>
    <row r="10" spans="1:10" ht="21.75" customHeight="1">
      <c r="A10" s="128" t="s">
        <v>26</v>
      </c>
      <c r="B10" s="157"/>
      <c r="C10" s="157"/>
      <c r="D10" s="157"/>
      <c r="E10" s="157"/>
      <c r="F10" s="129">
        <f>+F11+F12</f>
        <v>10368078</v>
      </c>
      <c r="G10" s="129">
        <f>+G11+G12</f>
        <v>10453115</v>
      </c>
      <c r="H10" s="129">
        <f>+H11+H12</f>
        <v>10636425</v>
      </c>
    </row>
    <row r="11" spans="1:10" ht="15.75" customHeight="1">
      <c r="A11" s="159" t="s">
        <v>0</v>
      </c>
      <c r="B11" s="160"/>
      <c r="C11" s="160"/>
      <c r="D11" s="160"/>
      <c r="E11" s="179"/>
      <c r="F11" s="131">
        <f>10368078-118000</f>
        <v>10250078</v>
      </c>
      <c r="G11" s="131">
        <f>10453115-142800</f>
        <v>10310315</v>
      </c>
      <c r="H11" s="125">
        <f>10636425-145660</f>
        <v>10490765</v>
      </c>
      <c r="I11" s="111"/>
      <c r="J11" s="111"/>
    </row>
    <row r="12" spans="1:10" ht="15.75">
      <c r="A12" s="180" t="s">
        <v>146</v>
      </c>
      <c r="B12" s="177"/>
      <c r="C12" s="177"/>
      <c r="D12" s="177"/>
      <c r="E12" s="177"/>
      <c r="F12" s="124">
        <v>118000</v>
      </c>
      <c r="G12" s="124">
        <v>142800</v>
      </c>
      <c r="H12" s="125">
        <v>145660</v>
      </c>
      <c r="I12" s="111"/>
      <c r="J12" s="111"/>
    </row>
    <row r="13" spans="1:10" ht="23.25" customHeight="1">
      <c r="A13" s="166" t="s">
        <v>1</v>
      </c>
      <c r="B13" s="167"/>
      <c r="C13" s="167"/>
      <c r="D13" s="167"/>
      <c r="E13" s="167"/>
      <c r="F13" s="130">
        <f>+F7-F10</f>
        <v>-185304</v>
      </c>
      <c r="G13" s="130">
        <f>+G7-G10</f>
        <v>-2395</v>
      </c>
      <c r="H13" s="130">
        <f>+H7-H10</f>
        <v>-2436</v>
      </c>
      <c r="J13" s="111"/>
    </row>
    <row r="14" spans="1:10" ht="18">
      <c r="A14" s="173"/>
      <c r="B14" s="163"/>
      <c r="C14" s="163"/>
      <c r="D14" s="163"/>
      <c r="E14" s="163"/>
      <c r="F14" s="164"/>
      <c r="G14" s="164"/>
      <c r="H14" s="164"/>
    </row>
    <row r="15" spans="1:10" ht="26.25">
      <c r="A15" s="117"/>
      <c r="B15" s="118"/>
      <c r="C15" s="118"/>
      <c r="D15" s="119"/>
      <c r="E15" s="120"/>
      <c r="F15" s="121" t="s">
        <v>178</v>
      </c>
      <c r="G15" s="121" t="s">
        <v>179</v>
      </c>
      <c r="H15" s="122" t="s">
        <v>180</v>
      </c>
      <c r="J15" s="111"/>
    </row>
    <row r="16" spans="1:10" ht="36" customHeight="1">
      <c r="A16" s="181" t="s">
        <v>144</v>
      </c>
      <c r="B16" s="182"/>
      <c r="C16" s="182"/>
      <c r="D16" s="182"/>
      <c r="E16" s="183"/>
      <c r="F16" s="132">
        <v>185304</v>
      </c>
      <c r="G16" s="132">
        <v>2395</v>
      </c>
      <c r="H16" s="133">
        <v>2436</v>
      </c>
      <c r="J16" s="111"/>
    </row>
    <row r="17" spans="1:11" ht="30.75" customHeight="1">
      <c r="A17" s="168" t="s">
        <v>145</v>
      </c>
      <c r="B17" s="169"/>
      <c r="C17" s="169"/>
      <c r="D17" s="169"/>
      <c r="E17" s="170"/>
      <c r="F17" s="134">
        <v>185304</v>
      </c>
      <c r="G17" s="134">
        <v>2395</v>
      </c>
      <c r="H17" s="130">
        <v>2436</v>
      </c>
      <c r="J17" s="111"/>
    </row>
    <row r="18" spans="1:11" s="113" customFormat="1" ht="18">
      <c r="A18" s="162"/>
      <c r="B18" s="163"/>
      <c r="C18" s="163"/>
      <c r="D18" s="163"/>
      <c r="E18" s="163"/>
      <c r="F18" s="164"/>
      <c r="G18" s="164"/>
      <c r="H18" s="164"/>
      <c r="J18" s="135"/>
    </row>
    <row r="19" spans="1:11" s="113" customFormat="1" ht="26.25">
      <c r="A19" s="117"/>
      <c r="B19" s="118"/>
      <c r="C19" s="118"/>
      <c r="D19" s="119"/>
      <c r="E19" s="120"/>
      <c r="F19" s="121" t="s">
        <v>178</v>
      </c>
      <c r="G19" s="121" t="s">
        <v>179</v>
      </c>
      <c r="H19" s="122" t="s">
        <v>180</v>
      </c>
      <c r="J19" s="135" t="s">
        <v>162</v>
      </c>
      <c r="K19" s="135"/>
    </row>
    <row r="20" spans="1:11" s="113" customFormat="1" ht="18" customHeight="1">
      <c r="A20" s="165" t="s">
        <v>2</v>
      </c>
      <c r="B20" s="160"/>
      <c r="C20" s="160"/>
      <c r="D20" s="160"/>
      <c r="E20" s="160"/>
      <c r="F20" s="124"/>
      <c r="G20" s="124"/>
      <c r="H20" s="124"/>
      <c r="J20" s="135"/>
    </row>
    <row r="21" spans="1:11" s="113" customFormat="1" ht="18" customHeight="1">
      <c r="A21" s="165" t="s">
        <v>3</v>
      </c>
      <c r="B21" s="160"/>
      <c r="C21" s="160"/>
      <c r="D21" s="160"/>
      <c r="E21" s="160"/>
      <c r="F21" s="124"/>
      <c r="G21" s="124"/>
      <c r="H21" s="124"/>
    </row>
    <row r="22" spans="1:11" s="113" customFormat="1" ht="18" customHeight="1">
      <c r="A22" s="166" t="s">
        <v>4</v>
      </c>
      <c r="B22" s="167"/>
      <c r="C22" s="167"/>
      <c r="D22" s="167"/>
      <c r="E22" s="167"/>
      <c r="F22" s="129">
        <f>F20-F21</f>
        <v>0</v>
      </c>
      <c r="G22" s="129">
        <f>G20-G21</f>
        <v>0</v>
      </c>
      <c r="H22" s="129">
        <f>H20-H21</f>
        <v>0</v>
      </c>
      <c r="J22" s="136"/>
      <c r="K22" s="135"/>
    </row>
    <row r="23" spans="1:11" s="113" customFormat="1" ht="18">
      <c r="A23" s="162"/>
      <c r="B23" s="163"/>
      <c r="C23" s="163"/>
      <c r="D23" s="163"/>
      <c r="E23" s="163"/>
      <c r="F23" s="164"/>
      <c r="G23" s="164"/>
      <c r="H23" s="164"/>
    </row>
    <row r="24" spans="1:11" s="113" customFormat="1" ht="18" customHeight="1">
      <c r="A24" s="159" t="s">
        <v>5</v>
      </c>
      <c r="B24" s="160"/>
      <c r="C24" s="160"/>
      <c r="D24" s="160"/>
      <c r="E24" s="160"/>
      <c r="F24" s="124">
        <f>IF((F13+F17+F22)&lt;&gt;0,"NESLAGANJE ZBROJA",(F13+F17+F22))</f>
        <v>0</v>
      </c>
      <c r="G24" s="124">
        <f>IF((G13+G17+G22)&lt;&gt;0,"NESLAGANJE ZBROJA",(G13+G17+G22))</f>
        <v>0</v>
      </c>
      <c r="H24" s="124">
        <f>IF((H13+H17+H22)&lt;&gt;0,"NESLAGANJE ZBROJA",(H13+H17+H22))</f>
        <v>0</v>
      </c>
    </row>
    <row r="25" spans="1:11" s="113" customFormat="1" ht="18" customHeight="1">
      <c r="A25" s="126"/>
      <c r="B25" s="116"/>
      <c r="C25" s="116"/>
      <c r="D25" s="116"/>
      <c r="E25" s="116"/>
    </row>
    <row r="26" spans="1:11" ht="13.5" customHeight="1">
      <c r="A26" s="161" t="s">
        <v>147</v>
      </c>
      <c r="B26" s="161"/>
      <c r="C26" s="161"/>
      <c r="D26" s="161"/>
      <c r="E26" s="161"/>
      <c r="F26" s="161"/>
      <c r="G26" s="161"/>
      <c r="H26" s="161"/>
    </row>
    <row r="27" spans="1:11" ht="13.5" customHeight="1">
      <c r="A27" s="161"/>
      <c r="B27" s="161"/>
      <c r="C27" s="161"/>
      <c r="D27" s="161"/>
      <c r="E27" s="161"/>
      <c r="F27" s="161"/>
      <c r="G27" s="161"/>
      <c r="H27" s="161"/>
    </row>
    <row r="28" spans="1:11" ht="13.5" customHeight="1">
      <c r="A28" s="161"/>
      <c r="B28" s="161"/>
      <c r="C28" s="161"/>
      <c r="D28" s="161"/>
      <c r="E28" s="161"/>
      <c r="F28" s="161"/>
      <c r="G28" s="161"/>
      <c r="H28" s="161"/>
    </row>
    <row r="31" spans="1:11">
      <c r="F31" s="111"/>
      <c r="G31" s="111"/>
      <c r="H31" s="111"/>
    </row>
    <row r="32" spans="1:11">
      <c r="F32" s="111"/>
      <c r="G32" s="111"/>
      <c r="H32" s="111"/>
    </row>
    <row r="33" spans="5:8">
      <c r="E33" s="137"/>
      <c r="F33" s="112"/>
      <c r="G33" s="112"/>
      <c r="H33" s="112"/>
    </row>
    <row r="34" spans="5:8">
      <c r="E34" s="137"/>
      <c r="F34" s="111"/>
      <c r="G34" s="111"/>
      <c r="H34" s="111"/>
    </row>
    <row r="35" spans="5:8">
      <c r="E35" s="137"/>
      <c r="F35" s="111"/>
      <c r="G35" s="111"/>
      <c r="H35" s="111"/>
    </row>
    <row r="36" spans="5:8">
      <c r="E36" s="137"/>
      <c r="F36" s="111"/>
      <c r="G36" s="111"/>
      <c r="H36" s="111"/>
    </row>
    <row r="37" spans="5:8">
      <c r="E37" s="137"/>
      <c r="F37" s="111"/>
      <c r="G37" s="111"/>
      <c r="H37" s="111"/>
    </row>
    <row r="38" spans="5:8">
      <c r="E38" s="137"/>
    </row>
    <row r="43" spans="5:8">
      <c r="F43" s="111"/>
    </row>
    <row r="44" spans="5:8">
      <c r="F44" s="111"/>
    </row>
    <row r="45" spans="5:8">
      <c r="F45" s="111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4:E24"/>
    <mergeCell ref="A26:H28"/>
    <mergeCell ref="A18:H18"/>
    <mergeCell ref="A20:E20"/>
    <mergeCell ref="A21:E21"/>
    <mergeCell ref="A22:E22"/>
    <mergeCell ref="A23:H2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1"/>
  <sheetViews>
    <sheetView topLeftCell="B84" zoomScaleNormal="100" workbookViewId="0">
      <selection activeCell="I92" sqref="I92"/>
    </sheetView>
  </sheetViews>
  <sheetFormatPr defaultRowHeight="12.75"/>
  <cols>
    <col min="1" max="1" width="34" style="2" customWidth="1"/>
    <col min="2" max="2" width="18.28515625" style="2" customWidth="1"/>
    <col min="3" max="3" width="18" style="2" customWidth="1"/>
    <col min="4" max="4" width="18.7109375" style="2" customWidth="1"/>
    <col min="5" max="5" width="17.28515625" style="2" customWidth="1"/>
    <col min="6" max="6" width="20.7109375" style="2" customWidth="1"/>
    <col min="7" max="7" width="17.140625" style="2" customWidth="1"/>
    <col min="8" max="8" width="16.85546875" style="2" customWidth="1"/>
    <col min="9" max="9" width="26.140625" style="2" customWidth="1"/>
    <col min="10" max="10" width="17.7109375" style="2" customWidth="1"/>
    <col min="11" max="11" width="8.140625" style="2" customWidth="1"/>
    <col min="12" max="16384" width="9.140625" style="2"/>
  </cols>
  <sheetData>
    <row r="1" spans="1:11" ht="29.25" customHeight="1">
      <c r="I1" s="184"/>
      <c r="J1" s="184"/>
    </row>
    <row r="2" spans="1:11" s="3" customFormat="1" ht="20.25">
      <c r="A2" s="185" t="s">
        <v>171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1" s="3" customFormat="1" ht="13.5" customHeight="1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4"/>
    </row>
    <row r="4" spans="1:11" s="3" customFormat="1" ht="13.5" customHeight="1"/>
    <row r="5" spans="1:11" s="3" customFormat="1" ht="18" customHeight="1" thickBot="1">
      <c r="J5" s="5" t="s">
        <v>6</v>
      </c>
    </row>
    <row r="6" spans="1:11" s="3" customFormat="1" ht="16.5" thickBot="1">
      <c r="A6" s="6" t="s">
        <v>27</v>
      </c>
      <c r="B6" s="188"/>
      <c r="C6" s="189"/>
      <c r="D6" s="189"/>
      <c r="E6" s="190"/>
      <c r="F6" s="190"/>
      <c r="G6" s="190"/>
      <c r="H6" s="190"/>
      <c r="I6" s="190"/>
      <c r="J6" s="191"/>
    </row>
    <row r="7" spans="1:11" s="3" customFormat="1" ht="15.75" customHeight="1">
      <c r="A7" s="7" t="s">
        <v>28</v>
      </c>
      <c r="B7" s="192" t="s">
        <v>29</v>
      </c>
      <c r="C7" s="194" t="s">
        <v>30</v>
      </c>
      <c r="D7" s="194" t="s">
        <v>31</v>
      </c>
      <c r="E7" s="196" t="s">
        <v>8</v>
      </c>
      <c r="F7" s="196" t="s">
        <v>9</v>
      </c>
      <c r="G7" s="192" t="s">
        <v>10</v>
      </c>
      <c r="H7" s="192" t="s">
        <v>11</v>
      </c>
      <c r="I7" s="192" t="s">
        <v>12</v>
      </c>
      <c r="J7" s="198" t="s">
        <v>149</v>
      </c>
    </row>
    <row r="8" spans="1:11" s="3" customFormat="1" ht="60.75" customHeight="1" thickBot="1">
      <c r="A8" s="8" t="s">
        <v>32</v>
      </c>
      <c r="B8" s="193"/>
      <c r="C8" s="195"/>
      <c r="D8" s="195"/>
      <c r="E8" s="197"/>
      <c r="F8" s="197"/>
      <c r="G8" s="193"/>
      <c r="H8" s="193"/>
      <c r="I8" s="193"/>
      <c r="J8" s="199"/>
    </row>
    <row r="9" spans="1:11" s="3" customFormat="1" ht="25.5" customHeight="1" thickBot="1">
      <c r="A9" s="77" t="s">
        <v>112</v>
      </c>
      <c r="B9" s="80">
        <f>B10+B11+B13</f>
        <v>160000</v>
      </c>
      <c r="C9" s="80">
        <f t="shared" ref="C9:J9" si="0">C10+C11+C13</f>
        <v>32650</v>
      </c>
      <c r="D9" s="80">
        <f t="shared" si="0"/>
        <v>8072500</v>
      </c>
      <c r="E9" s="80">
        <f t="shared" si="0"/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1">
        <f t="shared" si="0"/>
        <v>183304</v>
      </c>
    </row>
    <row r="10" spans="1:11" s="3" customFormat="1" ht="39" customHeight="1" thickBot="1">
      <c r="A10" s="78" t="s">
        <v>111</v>
      </c>
      <c r="B10" s="76">
        <v>160000</v>
      </c>
      <c r="C10" s="71"/>
      <c r="D10" s="71"/>
      <c r="E10" s="72"/>
      <c r="F10" s="73"/>
      <c r="G10" s="74">
        <v>0</v>
      </c>
      <c r="H10" s="74"/>
      <c r="I10" s="74"/>
      <c r="J10" s="75">
        <v>183304</v>
      </c>
    </row>
    <row r="11" spans="1:11" s="3" customFormat="1" ht="39" customHeight="1" thickBot="1">
      <c r="A11" s="78" t="s">
        <v>181</v>
      </c>
      <c r="B11" s="76"/>
      <c r="C11" s="71"/>
      <c r="D11" s="71"/>
      <c r="E11" s="72"/>
      <c r="F11" s="73"/>
      <c r="G11" s="71">
        <v>0</v>
      </c>
      <c r="H11" s="74"/>
      <c r="I11" s="74"/>
      <c r="J11" s="75"/>
    </row>
    <row r="12" spans="1:11" s="3" customFormat="1" ht="39" customHeight="1" thickBot="1">
      <c r="A12" s="93" t="s">
        <v>123</v>
      </c>
      <c r="B12" s="76"/>
      <c r="C12" s="71"/>
      <c r="D12" s="71"/>
      <c r="E12" s="72"/>
      <c r="F12" s="73"/>
      <c r="G12" s="102">
        <v>0</v>
      </c>
      <c r="H12" s="74"/>
      <c r="I12" s="74"/>
      <c r="J12" s="75"/>
    </row>
    <row r="13" spans="1:11" s="3" customFormat="1" ht="39" customHeight="1" thickBot="1">
      <c r="A13" s="78" t="s">
        <v>109</v>
      </c>
      <c r="B13" s="76"/>
      <c r="C13" s="71">
        <f>C14+C15</f>
        <v>32650</v>
      </c>
      <c r="D13" s="71">
        <f>D14+D15</f>
        <v>8072500</v>
      </c>
      <c r="E13" s="72"/>
      <c r="F13" s="73"/>
      <c r="G13" s="74"/>
      <c r="H13" s="74"/>
      <c r="I13" s="74"/>
      <c r="J13" s="75"/>
    </row>
    <row r="14" spans="1:11" s="3" customFormat="1" ht="39" customHeight="1" thickBot="1">
      <c r="A14" s="84" t="s">
        <v>124</v>
      </c>
      <c r="B14" s="76"/>
      <c r="C14" s="95"/>
      <c r="D14" s="95">
        <v>8072500</v>
      </c>
      <c r="E14" s="89"/>
      <c r="F14" s="90"/>
      <c r="G14" s="91"/>
      <c r="H14" s="91"/>
      <c r="I14" s="91"/>
      <c r="J14" s="92"/>
    </row>
    <row r="15" spans="1:11" s="3" customFormat="1" ht="39" customHeight="1" thickBot="1">
      <c r="A15" s="84" t="s">
        <v>125</v>
      </c>
      <c r="B15" s="76"/>
      <c r="C15" s="95">
        <v>32650</v>
      </c>
      <c r="D15" s="95"/>
      <c r="E15" s="89"/>
      <c r="F15" s="90"/>
      <c r="G15" s="91"/>
      <c r="H15" s="91"/>
      <c r="I15" s="91"/>
      <c r="J15" s="92"/>
    </row>
    <row r="16" spans="1:11" s="3" customFormat="1" ht="25.5" customHeight="1" thickBot="1">
      <c r="A16" s="77" t="s">
        <v>113</v>
      </c>
      <c r="B16" s="82">
        <f>B17</f>
        <v>0</v>
      </c>
      <c r="C16" s="82">
        <f t="shared" ref="C16:J16" si="1">C17</f>
        <v>0</v>
      </c>
      <c r="D16" s="82">
        <f t="shared" si="1"/>
        <v>0</v>
      </c>
      <c r="E16" s="82">
        <f t="shared" si="1"/>
        <v>500</v>
      </c>
      <c r="F16" s="82">
        <f t="shared" si="1"/>
        <v>0</v>
      </c>
      <c r="G16" s="82">
        <f t="shared" si="1"/>
        <v>0</v>
      </c>
      <c r="H16" s="82">
        <f t="shared" si="1"/>
        <v>0</v>
      </c>
      <c r="I16" s="82">
        <f t="shared" si="1"/>
        <v>0</v>
      </c>
      <c r="J16" s="83">
        <f t="shared" si="1"/>
        <v>0</v>
      </c>
    </row>
    <row r="17" spans="1:10" s="3" customFormat="1" ht="39" customHeight="1" thickBot="1">
      <c r="A17" s="78" t="s">
        <v>118</v>
      </c>
      <c r="B17" s="76"/>
      <c r="C17" s="71"/>
      <c r="D17" s="71"/>
      <c r="E17" s="73">
        <f>E18</f>
        <v>500</v>
      </c>
      <c r="F17" s="73"/>
      <c r="G17" s="74"/>
      <c r="H17" s="74"/>
      <c r="I17" s="74"/>
      <c r="J17" s="75"/>
    </row>
    <row r="18" spans="1:10" s="3" customFormat="1" ht="39" customHeight="1" thickBot="1">
      <c r="A18" s="84" t="s">
        <v>126</v>
      </c>
      <c r="B18" s="76"/>
      <c r="C18" s="76"/>
      <c r="D18" s="76"/>
      <c r="E18" s="94">
        <v>500</v>
      </c>
      <c r="F18" s="90"/>
      <c r="G18" s="91"/>
      <c r="H18" s="91"/>
      <c r="I18" s="91"/>
      <c r="J18" s="92"/>
    </row>
    <row r="19" spans="1:10" s="3" customFormat="1" ht="39" customHeight="1" thickBot="1">
      <c r="A19" s="78" t="s">
        <v>127</v>
      </c>
      <c r="B19" s="76"/>
      <c r="C19" s="76"/>
      <c r="D19" s="76"/>
      <c r="E19" s="94"/>
      <c r="F19" s="90"/>
      <c r="G19" s="91"/>
      <c r="H19" s="91"/>
      <c r="I19" s="91"/>
      <c r="J19" s="92"/>
    </row>
    <row r="20" spans="1:10" s="3" customFormat="1" ht="39" customHeight="1" thickBot="1">
      <c r="A20" s="84" t="s">
        <v>128</v>
      </c>
      <c r="B20" s="76"/>
      <c r="C20" s="76"/>
      <c r="D20" s="76"/>
      <c r="E20" s="94"/>
      <c r="F20" s="90"/>
      <c r="G20" s="91"/>
      <c r="H20" s="91"/>
      <c r="I20" s="91"/>
      <c r="J20" s="92"/>
    </row>
    <row r="21" spans="1:10" s="3" customFormat="1" ht="34.5" customHeight="1" thickBot="1">
      <c r="A21" s="77" t="s">
        <v>114</v>
      </c>
      <c r="B21" s="82">
        <f>B22</f>
        <v>25550</v>
      </c>
      <c r="C21" s="82">
        <f t="shared" ref="C21:J21" si="2">C22</f>
        <v>0</v>
      </c>
      <c r="D21" s="82">
        <f t="shared" si="2"/>
        <v>0</v>
      </c>
      <c r="E21" s="82">
        <f t="shared" si="2"/>
        <v>0</v>
      </c>
      <c r="F21" s="82">
        <f>F22</f>
        <v>785000</v>
      </c>
      <c r="G21" s="82">
        <f t="shared" si="2"/>
        <v>0</v>
      </c>
      <c r="H21" s="82">
        <f t="shared" si="2"/>
        <v>0</v>
      </c>
      <c r="I21" s="82">
        <f t="shared" si="2"/>
        <v>0</v>
      </c>
      <c r="J21" s="83">
        <f t="shared" si="2"/>
        <v>0</v>
      </c>
    </row>
    <row r="22" spans="1:10" s="3" customFormat="1" ht="39" customHeight="1" thickBot="1">
      <c r="A22" s="78" t="s">
        <v>108</v>
      </c>
      <c r="B22" s="73">
        <f>B23+B24+B25</f>
        <v>25550</v>
      </c>
      <c r="C22" s="71"/>
      <c r="D22" s="71"/>
      <c r="E22" s="72"/>
      <c r="F22" s="73">
        <f>F23+F24+F25</f>
        <v>785000</v>
      </c>
      <c r="G22" s="74"/>
      <c r="H22" s="73">
        <v>0</v>
      </c>
      <c r="I22" s="74"/>
      <c r="J22" s="75"/>
    </row>
    <row r="23" spans="1:10" s="3" customFormat="1" ht="39" customHeight="1" thickBot="1">
      <c r="A23" s="84" t="s">
        <v>129</v>
      </c>
      <c r="B23" s="76">
        <v>25550</v>
      </c>
      <c r="C23" s="76"/>
      <c r="D23" s="76"/>
      <c r="E23" s="89"/>
      <c r="F23" s="94">
        <f>93000+520000+255000+5000-88000</f>
        <v>785000</v>
      </c>
      <c r="G23" s="91"/>
      <c r="H23" s="91"/>
      <c r="I23" s="91"/>
      <c r="J23" s="92"/>
    </row>
    <row r="24" spans="1:10" s="3" customFormat="1" ht="39" customHeight="1" thickBot="1">
      <c r="A24" s="84" t="s">
        <v>142</v>
      </c>
      <c r="B24" s="76"/>
      <c r="C24" s="76"/>
      <c r="D24" s="76"/>
      <c r="E24" s="89"/>
      <c r="F24" s="94">
        <v>0</v>
      </c>
      <c r="G24" s="91"/>
      <c r="H24" s="91"/>
      <c r="I24" s="91"/>
      <c r="J24" s="92"/>
    </row>
    <row r="25" spans="1:10" s="3" customFormat="1" ht="39" customHeight="1" thickBot="1">
      <c r="A25" s="84" t="s">
        <v>130</v>
      </c>
      <c r="B25" s="76"/>
      <c r="C25" s="76"/>
      <c r="D25" s="76"/>
      <c r="E25" s="89"/>
      <c r="F25" s="94">
        <v>0</v>
      </c>
      <c r="G25" s="91"/>
      <c r="H25" s="94">
        <v>0</v>
      </c>
      <c r="I25" s="91"/>
      <c r="J25" s="92"/>
    </row>
    <row r="26" spans="1:10" s="3" customFormat="1" ht="33.75" customHeight="1" thickBot="1">
      <c r="A26" s="77" t="s">
        <v>115</v>
      </c>
      <c r="B26" s="82">
        <f>B27</f>
        <v>0</v>
      </c>
      <c r="C26" s="82">
        <f t="shared" ref="C26:I26" si="3">C27</f>
        <v>0</v>
      </c>
      <c r="D26" s="82">
        <f t="shared" si="3"/>
        <v>0</v>
      </c>
      <c r="E26" s="82">
        <f>E27</f>
        <v>30065</v>
      </c>
      <c r="F26" s="82">
        <f t="shared" si="3"/>
        <v>0</v>
      </c>
      <c r="G26" s="82">
        <f t="shared" si="3"/>
        <v>0</v>
      </c>
      <c r="H26" s="82">
        <f>H27+H29</f>
        <v>10000</v>
      </c>
      <c r="I26" s="82">
        <f t="shared" si="3"/>
        <v>0</v>
      </c>
      <c r="J26" s="83">
        <v>0</v>
      </c>
    </row>
    <row r="27" spans="1:10" s="3" customFormat="1" ht="39" customHeight="1" thickBot="1">
      <c r="A27" s="78" t="s">
        <v>119</v>
      </c>
      <c r="B27" s="76"/>
      <c r="C27" s="71"/>
      <c r="D27" s="71"/>
      <c r="E27" s="73">
        <f>E28</f>
        <v>30065</v>
      </c>
      <c r="F27" s="73"/>
      <c r="G27" s="74"/>
      <c r="H27" s="74"/>
      <c r="I27" s="74"/>
      <c r="J27" s="75"/>
    </row>
    <row r="28" spans="1:10" s="3" customFormat="1" ht="39" customHeight="1" thickBot="1">
      <c r="A28" s="84" t="s">
        <v>131</v>
      </c>
      <c r="B28" s="76"/>
      <c r="C28" s="71"/>
      <c r="D28" s="71"/>
      <c r="E28" s="96">
        <v>30065</v>
      </c>
      <c r="F28" s="73"/>
      <c r="G28" s="74"/>
      <c r="H28" s="74"/>
      <c r="I28" s="74"/>
      <c r="J28" s="75"/>
    </row>
    <row r="29" spans="1:10" s="3" customFormat="1" ht="39" customHeight="1" thickBot="1">
      <c r="A29" s="78" t="s">
        <v>110</v>
      </c>
      <c r="B29" s="76"/>
      <c r="C29" s="71"/>
      <c r="D29" s="71"/>
      <c r="E29" s="72"/>
      <c r="F29" s="73"/>
      <c r="G29" s="74"/>
      <c r="H29" s="71">
        <f>H30+H31</f>
        <v>10000</v>
      </c>
      <c r="I29" s="74"/>
      <c r="J29" s="75"/>
    </row>
    <row r="30" spans="1:10" s="3" customFormat="1" ht="39" customHeight="1" thickBot="1">
      <c r="A30" s="84" t="s">
        <v>132</v>
      </c>
      <c r="B30" s="76"/>
      <c r="C30" s="76"/>
      <c r="D30" s="76"/>
      <c r="E30" s="89"/>
      <c r="F30" s="90"/>
      <c r="G30" s="91"/>
      <c r="H30" s="95">
        <v>10000</v>
      </c>
      <c r="I30" s="91"/>
      <c r="J30" s="92"/>
    </row>
    <row r="31" spans="1:10" s="3" customFormat="1" ht="39" customHeight="1" thickBot="1">
      <c r="A31" s="84" t="s">
        <v>133</v>
      </c>
      <c r="B31" s="76"/>
      <c r="C31" s="76"/>
      <c r="D31" s="76"/>
      <c r="E31" s="89"/>
      <c r="F31" s="90"/>
      <c r="G31" s="91"/>
      <c r="H31" s="95">
        <v>0</v>
      </c>
      <c r="I31" s="91"/>
      <c r="J31" s="92"/>
    </row>
    <row r="32" spans="1:10" s="3" customFormat="1" ht="27" customHeight="1" thickBot="1">
      <c r="A32" s="77" t="s">
        <v>116</v>
      </c>
      <c r="B32" s="82">
        <f>B33</f>
        <v>1065509</v>
      </c>
      <c r="C32" s="82">
        <f t="shared" ref="C32:J32" si="4">C33</f>
        <v>0</v>
      </c>
      <c r="D32" s="82">
        <f t="shared" si="4"/>
        <v>0</v>
      </c>
      <c r="E32" s="82">
        <f t="shared" si="4"/>
        <v>0</v>
      </c>
      <c r="F32" s="82">
        <f t="shared" si="4"/>
        <v>0</v>
      </c>
      <c r="G32" s="82">
        <f t="shared" si="4"/>
        <v>0</v>
      </c>
      <c r="H32" s="82">
        <f t="shared" si="4"/>
        <v>0</v>
      </c>
      <c r="I32" s="82">
        <f t="shared" si="4"/>
        <v>0</v>
      </c>
      <c r="J32" s="83">
        <f t="shared" si="4"/>
        <v>0</v>
      </c>
    </row>
    <row r="33" spans="1:11" s="3" customFormat="1" ht="54" customHeight="1" thickBot="1">
      <c r="A33" s="78" t="s">
        <v>117</v>
      </c>
      <c r="B33" s="76">
        <f>B34</f>
        <v>1065509</v>
      </c>
      <c r="C33" s="71"/>
      <c r="D33" s="71"/>
      <c r="E33" s="72"/>
      <c r="F33" s="73"/>
      <c r="G33" s="74"/>
      <c r="H33" s="74"/>
      <c r="I33" s="74"/>
      <c r="J33" s="75"/>
    </row>
    <row r="34" spans="1:11" s="3" customFormat="1" ht="54" customHeight="1" thickBot="1">
      <c r="A34" s="84" t="s">
        <v>141</v>
      </c>
      <c r="B34" s="95">
        <f>166009+225000+26500+640000+8000</f>
        <v>1065509</v>
      </c>
      <c r="C34" s="76"/>
      <c r="D34" s="76"/>
      <c r="E34" s="89"/>
      <c r="F34" s="90"/>
      <c r="G34" s="91"/>
      <c r="H34" s="91"/>
      <c r="I34" s="91"/>
      <c r="J34" s="92"/>
    </row>
    <row r="35" spans="1:11" s="3" customFormat="1" ht="27.75" customHeight="1" thickBot="1">
      <c r="A35" s="77" t="s">
        <v>120</v>
      </c>
      <c r="B35" s="82">
        <f>B36</f>
        <v>0</v>
      </c>
      <c r="C35" s="82">
        <f t="shared" ref="C35:J35" si="5">C36</f>
        <v>0</v>
      </c>
      <c r="D35" s="82">
        <f t="shared" si="5"/>
        <v>0</v>
      </c>
      <c r="E35" s="82">
        <f t="shared" si="5"/>
        <v>0</v>
      </c>
      <c r="F35" s="82">
        <f t="shared" si="5"/>
        <v>0</v>
      </c>
      <c r="G35" s="82">
        <f t="shared" si="5"/>
        <v>0</v>
      </c>
      <c r="H35" s="82">
        <f t="shared" si="5"/>
        <v>0</v>
      </c>
      <c r="I35" s="82">
        <f t="shared" si="5"/>
        <v>1000</v>
      </c>
      <c r="J35" s="83">
        <f t="shared" si="5"/>
        <v>0</v>
      </c>
      <c r="K35" s="79"/>
    </row>
    <row r="36" spans="1:11" s="3" customFormat="1" ht="34.5" customHeight="1" thickBot="1">
      <c r="A36" s="78" t="s">
        <v>121</v>
      </c>
      <c r="B36" s="76"/>
      <c r="C36" s="71"/>
      <c r="D36" s="71"/>
      <c r="E36" s="73">
        <f>E37</f>
        <v>0</v>
      </c>
      <c r="F36" s="73"/>
      <c r="G36" s="74"/>
      <c r="H36" s="74"/>
      <c r="I36" s="73">
        <f>I37</f>
        <v>1000</v>
      </c>
      <c r="J36" s="75"/>
    </row>
    <row r="37" spans="1:11" s="3" customFormat="1" ht="34.5" customHeight="1" thickBot="1">
      <c r="A37" s="84" t="s">
        <v>134</v>
      </c>
      <c r="B37" s="97"/>
      <c r="C37" s="98"/>
      <c r="D37" s="98"/>
      <c r="E37" s="110">
        <v>0</v>
      </c>
      <c r="F37" s="99"/>
      <c r="G37" s="100"/>
      <c r="H37" s="100"/>
      <c r="I37" s="110">
        <v>1000</v>
      </c>
      <c r="J37" s="101"/>
    </row>
    <row r="38" spans="1:11" s="3" customFormat="1" ht="27.75" customHeight="1" thickBot="1">
      <c r="A38" s="77" t="s">
        <v>148</v>
      </c>
      <c r="B38" s="82"/>
      <c r="C38" s="82"/>
      <c r="D38" s="82"/>
      <c r="E38" s="82"/>
      <c r="F38" s="82"/>
      <c r="G38" s="82"/>
      <c r="H38" s="82"/>
      <c r="I38" s="82"/>
      <c r="J38" s="83">
        <v>2000</v>
      </c>
      <c r="K38" s="79"/>
    </row>
    <row r="39" spans="1:11" s="3" customFormat="1" ht="30" customHeight="1" thickBot="1">
      <c r="A39" s="16" t="s">
        <v>13</v>
      </c>
      <c r="B39" s="19">
        <f>B9+B16+B21+B26+B32+B35</f>
        <v>1251059</v>
      </c>
      <c r="C39" s="19">
        <f t="shared" ref="C39:H39" si="6">C9+C16+C21+C26+C32+C35</f>
        <v>32650</v>
      </c>
      <c r="D39" s="19">
        <f t="shared" si="6"/>
        <v>8072500</v>
      </c>
      <c r="E39" s="19">
        <f t="shared" si="6"/>
        <v>30565</v>
      </c>
      <c r="F39" s="19">
        <f t="shared" si="6"/>
        <v>785000</v>
      </c>
      <c r="G39" s="19">
        <f t="shared" si="6"/>
        <v>0</v>
      </c>
      <c r="H39" s="19">
        <f t="shared" si="6"/>
        <v>10000</v>
      </c>
      <c r="I39" s="19">
        <f t="shared" ref="I39" si="7">I9+I16+I21+I26+I32+I35</f>
        <v>1000</v>
      </c>
      <c r="J39" s="19">
        <f>J38+J10</f>
        <v>185304</v>
      </c>
    </row>
    <row r="40" spans="1:11" s="3" customFormat="1" ht="30" customHeight="1" thickBot="1">
      <c r="A40" s="20" t="s">
        <v>104</v>
      </c>
      <c r="B40" s="200">
        <f>B39+C39+D39+E39+F39+G39+H39+I39+J39</f>
        <v>10368078</v>
      </c>
      <c r="C40" s="200"/>
      <c r="D40" s="200"/>
      <c r="E40" s="200"/>
      <c r="F40" s="200"/>
      <c r="G40" s="200"/>
      <c r="H40" s="200"/>
      <c r="I40" s="200"/>
      <c r="J40" s="201"/>
    </row>
    <row r="41" spans="1:11" s="3" customFormat="1" ht="15"/>
    <row r="42" spans="1:11" s="3" customFormat="1" ht="15"/>
    <row r="43" spans="1:11" s="3" customFormat="1" ht="15"/>
    <row r="44" spans="1:11" s="3" customFormat="1" ht="15"/>
    <row r="45" spans="1:11" s="3" customFormat="1" ht="15"/>
    <row r="46" spans="1:11" s="3" customFormat="1" ht="15"/>
    <row r="47" spans="1:11" s="3" customFormat="1" ht="15"/>
    <row r="48" spans="1:11" s="3" customFormat="1" ht="15"/>
    <row r="49" spans="1:10" s="3" customFormat="1" ht="15"/>
    <row r="50" spans="1:10" s="3" customFormat="1" ht="15"/>
    <row r="51" spans="1:10" s="3" customFormat="1" ht="15"/>
    <row r="52" spans="1:10" s="3" customFormat="1" ht="15"/>
    <row r="53" spans="1:10" s="3" customFormat="1" ht="15"/>
    <row r="54" spans="1:10" s="3" customFormat="1" ht="15"/>
    <row r="55" spans="1:10" s="3" customFormat="1" ht="15"/>
    <row r="56" spans="1:10" s="3" customFormat="1" ht="15"/>
    <row r="57" spans="1:10" s="3" customFormat="1" ht="15"/>
    <row r="58" spans="1:10" s="3" customFormat="1" ht="15"/>
    <row r="59" spans="1:10" s="3" customFormat="1" ht="15"/>
    <row r="60" spans="1:10" s="3" customFormat="1" ht="15"/>
    <row r="61" spans="1:10" s="3" customFormat="1" ht="32.25" customHeight="1"/>
    <row r="62" spans="1:10" s="3" customFormat="1" ht="20.25">
      <c r="A62" s="185" t="s">
        <v>172</v>
      </c>
      <c r="B62" s="185"/>
      <c r="C62" s="185"/>
      <c r="D62" s="185"/>
      <c r="E62" s="185"/>
      <c r="F62" s="185"/>
      <c r="G62" s="185"/>
      <c r="H62" s="185"/>
      <c r="I62" s="185"/>
      <c r="J62" s="185"/>
    </row>
    <row r="63" spans="1:10" s="3" customFormat="1" ht="11.25" customHeight="1"/>
    <row r="64" spans="1:10" s="3" customFormat="1" ht="15.75" thickBot="1"/>
    <row r="65" spans="1:11" s="3" customFormat="1" ht="16.5" thickBot="1">
      <c r="A65" s="6" t="s">
        <v>27</v>
      </c>
      <c r="B65" s="188" t="s">
        <v>173</v>
      </c>
      <c r="C65" s="189"/>
      <c r="D65" s="189"/>
      <c r="E65" s="190"/>
      <c r="F65" s="190"/>
      <c r="G65" s="190"/>
      <c r="H65" s="190"/>
      <c r="I65" s="190"/>
      <c r="J65" s="191"/>
    </row>
    <row r="66" spans="1:11" s="3" customFormat="1" ht="15.75" customHeight="1">
      <c r="A66" s="7" t="s">
        <v>28</v>
      </c>
      <c r="B66" s="192" t="s">
        <v>29</v>
      </c>
      <c r="C66" s="194" t="s">
        <v>30</v>
      </c>
      <c r="D66" s="194" t="s">
        <v>31</v>
      </c>
      <c r="E66" s="196" t="s">
        <v>8</v>
      </c>
      <c r="F66" s="196" t="s">
        <v>9</v>
      </c>
      <c r="G66" s="192" t="s">
        <v>10</v>
      </c>
      <c r="H66" s="192" t="s">
        <v>11</v>
      </c>
      <c r="I66" s="192" t="s">
        <v>12</v>
      </c>
      <c r="J66" s="198" t="s">
        <v>149</v>
      </c>
    </row>
    <row r="67" spans="1:11" s="3" customFormat="1" ht="60.75" customHeight="1" thickBot="1">
      <c r="A67" s="8" t="s">
        <v>32</v>
      </c>
      <c r="B67" s="193"/>
      <c r="C67" s="195"/>
      <c r="D67" s="195"/>
      <c r="E67" s="197"/>
      <c r="F67" s="197"/>
      <c r="G67" s="193"/>
      <c r="H67" s="193"/>
      <c r="I67" s="193"/>
      <c r="J67" s="199"/>
    </row>
    <row r="68" spans="1:11" s="3" customFormat="1" ht="36" customHeight="1" thickBot="1">
      <c r="A68" s="84" t="s">
        <v>112</v>
      </c>
      <c r="B68" s="9"/>
      <c r="C68" s="9">
        <v>32857</v>
      </c>
      <c r="D68" s="9">
        <v>8228790</v>
      </c>
      <c r="E68" s="10"/>
      <c r="F68" s="11"/>
      <c r="G68" s="12">
        <v>0</v>
      </c>
      <c r="H68" s="12"/>
      <c r="I68" s="12"/>
      <c r="J68" s="13"/>
    </row>
    <row r="69" spans="1:11" s="3" customFormat="1" ht="30" customHeight="1" thickBot="1">
      <c r="A69" s="84" t="s">
        <v>113</v>
      </c>
      <c r="B69" s="14"/>
      <c r="C69" s="14"/>
      <c r="D69" s="14"/>
      <c r="E69" s="14">
        <v>1020</v>
      </c>
      <c r="F69" s="14"/>
      <c r="G69" s="14"/>
      <c r="H69" s="14"/>
      <c r="I69" s="14"/>
      <c r="J69" s="15"/>
    </row>
    <row r="70" spans="1:11" s="3" customFormat="1" ht="39" customHeight="1" thickBot="1">
      <c r="A70" s="84" t="s">
        <v>114</v>
      </c>
      <c r="B70" s="14"/>
      <c r="C70" s="14"/>
      <c r="D70" s="14"/>
      <c r="E70" s="14"/>
      <c r="F70" s="14">
        <v>886860</v>
      </c>
      <c r="G70" s="14"/>
      <c r="H70" s="14"/>
      <c r="I70" s="14"/>
      <c r="J70" s="15"/>
    </row>
    <row r="71" spans="1:11" s="3" customFormat="1" ht="36" customHeight="1" thickBot="1">
      <c r="A71" s="84" t="s">
        <v>115</v>
      </c>
      <c r="B71" s="14"/>
      <c r="C71" s="14"/>
      <c r="D71" s="14"/>
      <c r="E71" s="14">
        <f>31234-1020</f>
        <v>30214</v>
      </c>
      <c r="F71" s="14"/>
      <c r="G71" s="14"/>
      <c r="H71" s="14">
        <v>10000</v>
      </c>
      <c r="I71" s="14"/>
      <c r="J71" s="15">
        <v>0</v>
      </c>
    </row>
    <row r="72" spans="1:11" s="3" customFormat="1" ht="33" customHeight="1" thickBot="1">
      <c r="A72" s="84" t="s">
        <v>116</v>
      </c>
      <c r="B72" s="14">
        <v>1260979</v>
      </c>
      <c r="C72" s="14"/>
      <c r="D72" s="14"/>
      <c r="E72" s="14"/>
      <c r="F72" s="14"/>
      <c r="G72" s="14"/>
      <c r="H72" s="14"/>
      <c r="I72" s="14"/>
      <c r="J72" s="15"/>
    </row>
    <row r="73" spans="1:11" s="3" customFormat="1" ht="36" customHeight="1" thickBot="1">
      <c r="A73" s="84" t="s">
        <v>120</v>
      </c>
      <c r="B73" s="14"/>
      <c r="C73" s="14"/>
      <c r="D73" s="14"/>
      <c r="E73" s="14">
        <v>0</v>
      </c>
      <c r="F73" s="14"/>
      <c r="G73" s="14"/>
      <c r="H73" s="14"/>
      <c r="I73" s="14"/>
      <c r="J73" s="15"/>
    </row>
    <row r="74" spans="1:11" s="3" customFormat="1" ht="27.75" customHeight="1" thickBot="1">
      <c r="A74" s="77" t="s">
        <v>148</v>
      </c>
      <c r="B74" s="82"/>
      <c r="C74" s="82"/>
      <c r="D74" s="82"/>
      <c r="E74" s="82"/>
      <c r="F74" s="82"/>
      <c r="G74" s="82"/>
      <c r="H74" s="82"/>
      <c r="I74" s="82"/>
      <c r="J74" s="138">
        <v>2395</v>
      </c>
      <c r="K74" s="79"/>
    </row>
    <row r="75" spans="1:11" s="3" customFormat="1" ht="30" customHeight="1" thickBot="1">
      <c r="A75" s="16" t="s">
        <v>13</v>
      </c>
      <c r="B75" s="17">
        <f>SUM(B68:B73)</f>
        <v>1260979</v>
      </c>
      <c r="C75" s="18">
        <f>SUM(C68:C73)</f>
        <v>32857</v>
      </c>
      <c r="D75" s="17">
        <f>SUM(D68:D73)</f>
        <v>8228790</v>
      </c>
      <c r="E75" s="19">
        <f>SUM(E68:E73)</f>
        <v>31234</v>
      </c>
      <c r="F75" s="17">
        <f>SUM(F68:F73)</f>
        <v>886860</v>
      </c>
      <c r="G75" s="17">
        <f t="shared" ref="G75:I75" si="8">SUM(G68:G73)</f>
        <v>0</v>
      </c>
      <c r="H75" s="17">
        <f t="shared" si="8"/>
        <v>10000</v>
      </c>
      <c r="I75" s="17">
        <f t="shared" si="8"/>
        <v>0</v>
      </c>
      <c r="J75" s="17">
        <f>SUM(J68:J73)+J74</f>
        <v>2395</v>
      </c>
    </row>
    <row r="76" spans="1:11" s="3" customFormat="1" ht="30" customHeight="1" thickBot="1">
      <c r="A76" s="20" t="s">
        <v>104</v>
      </c>
      <c r="B76" s="202">
        <f>B75+C75+D75+E75+F75+G75+H75+I75+J75</f>
        <v>10453115</v>
      </c>
      <c r="C76" s="203"/>
      <c r="D76" s="203"/>
      <c r="E76" s="203"/>
      <c r="F76" s="203"/>
      <c r="G76" s="203"/>
      <c r="H76" s="203"/>
      <c r="I76" s="203"/>
      <c r="J76" s="204"/>
    </row>
    <row r="77" spans="1:11" s="3" customFormat="1" ht="15.75" thickBot="1"/>
    <row r="78" spans="1:11" s="3" customFormat="1" ht="16.5" thickBot="1">
      <c r="A78" s="6" t="s">
        <v>27</v>
      </c>
      <c r="B78" s="188" t="s">
        <v>174</v>
      </c>
      <c r="C78" s="189"/>
      <c r="D78" s="189"/>
      <c r="E78" s="190"/>
      <c r="F78" s="190"/>
      <c r="G78" s="190"/>
      <c r="H78" s="190"/>
      <c r="I78" s="190"/>
      <c r="J78" s="191"/>
    </row>
    <row r="79" spans="1:11" s="3" customFormat="1" ht="15.75" customHeight="1">
      <c r="A79" s="7" t="s">
        <v>28</v>
      </c>
      <c r="B79" s="192" t="s">
        <v>29</v>
      </c>
      <c r="C79" s="194" t="s">
        <v>30</v>
      </c>
      <c r="D79" s="194" t="s">
        <v>31</v>
      </c>
      <c r="E79" s="196" t="s">
        <v>8</v>
      </c>
      <c r="F79" s="196" t="s">
        <v>9</v>
      </c>
      <c r="G79" s="192" t="s">
        <v>10</v>
      </c>
      <c r="H79" s="192" t="s">
        <v>11</v>
      </c>
      <c r="I79" s="192" t="s">
        <v>12</v>
      </c>
      <c r="J79" s="198" t="s">
        <v>149</v>
      </c>
    </row>
    <row r="80" spans="1:11" s="3" customFormat="1" ht="60.75" customHeight="1" thickBot="1">
      <c r="A80" s="8" t="s">
        <v>32</v>
      </c>
      <c r="B80" s="193"/>
      <c r="C80" s="195"/>
      <c r="D80" s="195"/>
      <c r="E80" s="197"/>
      <c r="F80" s="197"/>
      <c r="G80" s="193"/>
      <c r="H80" s="193"/>
      <c r="I80" s="193"/>
      <c r="J80" s="199"/>
    </row>
    <row r="81" spans="1:11" s="3" customFormat="1" ht="34.5" customHeight="1" thickBot="1">
      <c r="A81" s="84" t="s">
        <v>112</v>
      </c>
      <c r="B81" s="9"/>
      <c r="C81" s="9">
        <v>32894</v>
      </c>
      <c r="D81" s="9">
        <v>8388206</v>
      </c>
      <c r="E81" s="10"/>
      <c r="F81" s="11"/>
      <c r="G81" s="12">
        <v>0</v>
      </c>
      <c r="H81" s="12"/>
      <c r="I81" s="12"/>
      <c r="J81" s="13"/>
    </row>
    <row r="82" spans="1:11" s="3" customFormat="1" ht="30" customHeight="1" thickBot="1">
      <c r="A82" s="84" t="s">
        <v>113</v>
      </c>
      <c r="B82" s="14"/>
      <c r="C82" s="14"/>
      <c r="D82" s="14"/>
      <c r="E82" s="14">
        <v>1040</v>
      </c>
      <c r="F82" s="14"/>
      <c r="G82" s="14"/>
      <c r="H82" s="14"/>
      <c r="I82" s="14"/>
      <c r="J82" s="15"/>
    </row>
    <row r="83" spans="1:11" s="3" customFormat="1" ht="36.75" customHeight="1" thickBot="1">
      <c r="A83" s="84" t="s">
        <v>114</v>
      </c>
      <c r="B83" s="14"/>
      <c r="C83" s="14"/>
      <c r="D83" s="14"/>
      <c r="E83" s="14"/>
      <c r="F83" s="14">
        <v>888757</v>
      </c>
      <c r="G83" s="14"/>
      <c r="H83" s="14"/>
      <c r="I83" s="14"/>
      <c r="J83" s="15"/>
    </row>
    <row r="84" spans="1:11" s="3" customFormat="1" ht="37.5" customHeight="1" thickBot="1">
      <c r="A84" s="84" t="s">
        <v>115</v>
      </c>
      <c r="B84" s="14"/>
      <c r="C84" s="14"/>
      <c r="D84" s="14"/>
      <c r="E84" s="14">
        <f>31253-1040</f>
        <v>30213</v>
      </c>
      <c r="F84" s="14"/>
      <c r="G84" s="14"/>
      <c r="H84" s="14">
        <v>10000</v>
      </c>
      <c r="I84" s="14"/>
      <c r="J84" s="15">
        <v>0</v>
      </c>
    </row>
    <row r="85" spans="1:11" s="3" customFormat="1" ht="34.5" customHeight="1" thickBot="1">
      <c r="A85" s="84" t="s">
        <v>116</v>
      </c>
      <c r="B85" s="14">
        <v>1282879</v>
      </c>
      <c r="C85" s="14"/>
      <c r="D85" s="14"/>
      <c r="E85" s="14"/>
      <c r="F85" s="14"/>
      <c r="G85" s="14"/>
      <c r="H85" s="14"/>
      <c r="I85" s="14"/>
      <c r="J85" s="15"/>
    </row>
    <row r="86" spans="1:11" s="3" customFormat="1" ht="35.25" customHeight="1" thickBot="1">
      <c r="A86" s="84" t="s">
        <v>120</v>
      </c>
      <c r="B86" s="14"/>
      <c r="C86" s="14"/>
      <c r="D86" s="14"/>
      <c r="E86" s="14">
        <v>0</v>
      </c>
      <c r="F86" s="14"/>
      <c r="G86" s="14"/>
      <c r="H86" s="14"/>
      <c r="I86" s="14"/>
      <c r="J86" s="15"/>
    </row>
    <row r="87" spans="1:11" s="3" customFormat="1" ht="27.75" customHeight="1" thickBot="1">
      <c r="A87" s="77" t="s">
        <v>148</v>
      </c>
      <c r="B87" s="82"/>
      <c r="C87" s="82"/>
      <c r="D87" s="82"/>
      <c r="E87" s="82"/>
      <c r="F87" s="82"/>
      <c r="G87" s="82"/>
      <c r="H87" s="82"/>
      <c r="I87" s="82"/>
      <c r="J87" s="138">
        <v>2436</v>
      </c>
      <c r="K87" s="79"/>
    </row>
    <row r="88" spans="1:11" s="3" customFormat="1" ht="30" customHeight="1" thickBot="1">
      <c r="A88" s="16" t="s">
        <v>13</v>
      </c>
      <c r="B88" s="17">
        <f>SUM(B81:B86)</f>
        <v>1282879</v>
      </c>
      <c r="C88" s="18">
        <f>SUM(C81:C86)</f>
        <v>32894</v>
      </c>
      <c r="D88" s="17">
        <f>SUM(D81:D86)</f>
        <v>8388206</v>
      </c>
      <c r="E88" s="19">
        <f>SUM(E81:E86)</f>
        <v>31253</v>
      </c>
      <c r="F88" s="17">
        <f>SUM(F81:F86)</f>
        <v>888757</v>
      </c>
      <c r="G88" s="17">
        <f t="shared" ref="G88" si="9">SUM(G81:G86)</f>
        <v>0</v>
      </c>
      <c r="H88" s="17">
        <f t="shared" ref="H88" si="10">SUM(H81:H86)</f>
        <v>10000</v>
      </c>
      <c r="I88" s="17">
        <f t="shared" ref="I88" si="11">SUM(I81:I86)</f>
        <v>0</v>
      </c>
      <c r="J88" s="17">
        <f>SUM(J81:J86)+J87</f>
        <v>2436</v>
      </c>
    </row>
    <row r="89" spans="1:11" s="3" customFormat="1" ht="30" customHeight="1" thickBot="1">
      <c r="A89" s="20" t="s">
        <v>104</v>
      </c>
      <c r="B89" s="202">
        <f>B88+C88+D88+E88+F88+G88+H88+I88+J88+0</f>
        <v>10636425</v>
      </c>
      <c r="C89" s="203"/>
      <c r="D89" s="203"/>
      <c r="E89" s="203"/>
      <c r="F89" s="203"/>
      <c r="G89" s="203"/>
      <c r="H89" s="203"/>
      <c r="I89" s="203"/>
      <c r="J89" s="204"/>
    </row>
    <row r="90" spans="1:11" s="3" customFormat="1" ht="15"/>
    <row r="91" spans="1:11" s="3" customFormat="1" ht="15"/>
  </sheetData>
  <mergeCells count="37">
    <mergeCell ref="B89:J89"/>
    <mergeCell ref="A62:J62"/>
    <mergeCell ref="B76:J76"/>
    <mergeCell ref="B78:J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B65:J65"/>
    <mergeCell ref="B66:B67"/>
    <mergeCell ref="C66:C67"/>
    <mergeCell ref="I66:I67"/>
    <mergeCell ref="J66:J67"/>
    <mergeCell ref="I7:I8"/>
    <mergeCell ref="J7:J8"/>
    <mergeCell ref="B40:J40"/>
    <mergeCell ref="D66:D67"/>
    <mergeCell ref="E66:E67"/>
    <mergeCell ref="F66:F67"/>
    <mergeCell ref="G66:G67"/>
    <mergeCell ref="H66:H67"/>
    <mergeCell ref="I1:J1"/>
    <mergeCell ref="A2:J2"/>
    <mergeCell ref="A3:J3"/>
    <mergeCell ref="B6:J6"/>
    <mergeCell ref="B7:B8"/>
    <mergeCell ref="C7:C8"/>
    <mergeCell ref="D7:D8"/>
    <mergeCell ref="E7:E8"/>
    <mergeCell ref="F7:F8"/>
    <mergeCell ref="G7:G8"/>
    <mergeCell ref="H7:H8"/>
  </mergeCells>
  <phoneticPr fontId="0" type="noConversion"/>
  <printOptions horizontalCentered="1"/>
  <pageMargins left="0.15748031496062992" right="0.15748031496062992" top="0.31496062992125984" bottom="0.39370078740157483" header="0.23622047244094491" footer="0.31496062992125984"/>
  <pageSetup paperSize="9" scale="65" firstPageNumber="2" orientation="landscape" useFirstPageNumber="1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2"/>
  <sheetViews>
    <sheetView zoomScale="84" zoomScaleNormal="84" workbookViewId="0">
      <selection activeCell="P2" sqref="P2"/>
    </sheetView>
  </sheetViews>
  <sheetFormatPr defaultRowHeight="15.75"/>
  <cols>
    <col min="1" max="1" width="20.42578125" style="49" customWidth="1"/>
    <col min="2" max="2" width="53" style="50" customWidth="1"/>
    <col min="3" max="3" width="14.85546875" style="22" customWidth="1"/>
    <col min="4" max="4" width="13.28515625" style="21" customWidth="1"/>
    <col min="5" max="5" width="12.7109375" style="21" customWidth="1"/>
    <col min="6" max="6" width="15" style="21" customWidth="1"/>
    <col min="7" max="7" width="12.28515625" style="22" customWidth="1"/>
    <col min="8" max="8" width="13.85546875" style="22" customWidth="1"/>
    <col min="9" max="10" width="11.85546875" style="22" customWidth="1"/>
    <col min="11" max="11" width="16.42578125" style="22" customWidth="1"/>
    <col min="12" max="12" width="13" style="22" customWidth="1"/>
    <col min="13" max="13" width="18.7109375" style="22" hidden="1" customWidth="1"/>
    <col min="14" max="14" width="20.7109375" style="23" hidden="1" customWidth="1"/>
    <col min="15" max="16384" width="9.140625" style="22"/>
  </cols>
  <sheetData>
    <row r="1" spans="1:14" ht="15" customHeight="1"/>
    <row r="2" spans="1:14" ht="20.25" customHeight="1">
      <c r="A2" s="214" t="s">
        <v>183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5" customHeight="1">
      <c r="A3" s="25"/>
      <c r="B3" s="25"/>
      <c r="C3" s="25"/>
      <c r="D3" s="26"/>
      <c r="E3" s="26"/>
      <c r="F3" s="26"/>
      <c r="G3" s="26"/>
      <c r="H3" s="26"/>
      <c r="I3" s="26"/>
      <c r="J3" s="26"/>
      <c r="K3" s="26"/>
      <c r="L3" s="23" t="s">
        <v>6</v>
      </c>
      <c r="M3" s="26"/>
      <c r="N3" s="23" t="s">
        <v>6</v>
      </c>
    </row>
    <row r="4" spans="1:14" s="28" customFormat="1" ht="32.25" customHeight="1">
      <c r="A4" s="24" t="s">
        <v>33</v>
      </c>
      <c r="B4" s="27"/>
      <c r="C4" s="207" t="s">
        <v>184</v>
      </c>
      <c r="D4" s="209" t="s">
        <v>7</v>
      </c>
      <c r="E4" s="210"/>
      <c r="F4" s="211"/>
      <c r="G4" s="212" t="s">
        <v>8</v>
      </c>
      <c r="H4" s="212" t="s">
        <v>9</v>
      </c>
      <c r="I4" s="212" t="s">
        <v>10</v>
      </c>
      <c r="J4" s="212" t="s">
        <v>14</v>
      </c>
      <c r="K4" s="215" t="s">
        <v>34</v>
      </c>
      <c r="L4" s="215" t="s">
        <v>182</v>
      </c>
      <c r="M4" s="207" t="s">
        <v>160</v>
      </c>
      <c r="N4" s="207" t="s">
        <v>166</v>
      </c>
    </row>
    <row r="5" spans="1:14" s="32" customFormat="1" ht="60" customHeight="1">
      <c r="A5" s="29" t="s">
        <v>35</v>
      </c>
      <c r="B5" s="30" t="s">
        <v>96</v>
      </c>
      <c r="C5" s="208"/>
      <c r="D5" s="31" t="s">
        <v>29</v>
      </c>
      <c r="E5" s="31" t="s">
        <v>30</v>
      </c>
      <c r="F5" s="31" t="s">
        <v>31</v>
      </c>
      <c r="G5" s="213"/>
      <c r="H5" s="213"/>
      <c r="I5" s="213"/>
      <c r="J5" s="213"/>
      <c r="K5" s="216"/>
      <c r="L5" s="216"/>
      <c r="M5" s="208"/>
      <c r="N5" s="208"/>
    </row>
    <row r="6" spans="1:14" s="32" customFormat="1" ht="27" customHeight="1">
      <c r="A6" s="205" t="s">
        <v>100</v>
      </c>
      <c r="B6" s="206"/>
      <c r="C6" s="33">
        <f>C7+C102</f>
        <v>10368078</v>
      </c>
      <c r="D6" s="33">
        <f t="shared" ref="D6:L6" si="0">D7+D102</f>
        <v>1251059</v>
      </c>
      <c r="E6" s="33">
        <f t="shared" si="0"/>
        <v>32650</v>
      </c>
      <c r="F6" s="33">
        <f t="shared" si="0"/>
        <v>8072500</v>
      </c>
      <c r="G6" s="33">
        <f t="shared" si="0"/>
        <v>30565</v>
      </c>
      <c r="H6" s="33">
        <f t="shared" si="0"/>
        <v>785000</v>
      </c>
      <c r="I6" s="33">
        <f t="shared" si="0"/>
        <v>0</v>
      </c>
      <c r="J6" s="33">
        <f t="shared" ref="J6" si="1">J7+J102</f>
        <v>10000</v>
      </c>
      <c r="K6" s="33">
        <f t="shared" si="0"/>
        <v>1000</v>
      </c>
      <c r="L6" s="33">
        <f t="shared" si="0"/>
        <v>185304</v>
      </c>
      <c r="M6" s="33"/>
      <c r="N6" s="33"/>
    </row>
    <row r="7" spans="1:14" s="32" customFormat="1" ht="34.5" customHeight="1">
      <c r="A7" s="56" t="s">
        <v>36</v>
      </c>
      <c r="B7" s="56" t="s">
        <v>37</v>
      </c>
      <c r="C7" s="57">
        <f t="shared" ref="C7:L7" si="2">C8+C17+C84+C96</f>
        <v>10250078</v>
      </c>
      <c r="D7" s="57">
        <f t="shared" si="2"/>
        <v>1224559</v>
      </c>
      <c r="E7" s="57">
        <f t="shared" si="2"/>
        <v>32650</v>
      </c>
      <c r="F7" s="57">
        <f t="shared" si="2"/>
        <v>7982000</v>
      </c>
      <c r="G7" s="57">
        <f t="shared" si="2"/>
        <v>30565</v>
      </c>
      <c r="H7" s="57">
        <f t="shared" si="2"/>
        <v>785000</v>
      </c>
      <c r="I7" s="57">
        <f t="shared" si="2"/>
        <v>0</v>
      </c>
      <c r="J7" s="57">
        <f t="shared" ref="J7" si="3">J8+J17+J84+J96</f>
        <v>10000</v>
      </c>
      <c r="K7" s="57">
        <f t="shared" si="2"/>
        <v>1000</v>
      </c>
      <c r="L7" s="57">
        <f t="shared" si="2"/>
        <v>184304</v>
      </c>
      <c r="M7" s="57"/>
      <c r="N7" s="57"/>
    </row>
    <row r="8" spans="1:14" s="61" customFormat="1" ht="26.25" customHeight="1">
      <c r="A8" s="59" t="s">
        <v>38</v>
      </c>
      <c r="B8" s="59" t="s">
        <v>39</v>
      </c>
      <c r="C8" s="60">
        <f>C9+C16</f>
        <v>8619880</v>
      </c>
      <c r="D8" s="60">
        <f>D9+D16</f>
        <v>800000</v>
      </c>
      <c r="E8" s="60">
        <f t="shared" ref="E8:K8" si="4">E9+E16</f>
        <v>1820</v>
      </c>
      <c r="F8" s="60">
        <f>F9+F16</f>
        <v>7724000</v>
      </c>
      <c r="G8" s="60">
        <f t="shared" si="4"/>
        <v>1060</v>
      </c>
      <c r="H8" s="60">
        <f t="shared" si="4"/>
        <v>93000</v>
      </c>
      <c r="I8" s="60">
        <f t="shared" si="4"/>
        <v>0</v>
      </c>
      <c r="J8" s="60">
        <f t="shared" si="4"/>
        <v>0</v>
      </c>
      <c r="K8" s="60">
        <f t="shared" si="4"/>
        <v>0</v>
      </c>
      <c r="L8" s="60">
        <f>L9+L16</f>
        <v>0</v>
      </c>
      <c r="M8" s="60"/>
      <c r="N8" s="60"/>
    </row>
    <row r="9" spans="1:14" ht="16.5" customHeight="1">
      <c r="A9" s="53">
        <v>31</v>
      </c>
      <c r="B9" s="54" t="s">
        <v>15</v>
      </c>
      <c r="C9" s="36">
        <f>C10+C11+C12</f>
        <v>8459010</v>
      </c>
      <c r="D9" s="36">
        <f t="shared" ref="D9:L9" si="5">D10+D11+D12</f>
        <v>783130</v>
      </c>
      <c r="E9" s="36">
        <f t="shared" si="5"/>
        <v>1820</v>
      </c>
      <c r="F9" s="36">
        <f t="shared" si="5"/>
        <v>7580000</v>
      </c>
      <c r="G9" s="36">
        <f t="shared" si="5"/>
        <v>1060</v>
      </c>
      <c r="H9" s="36">
        <f t="shared" si="5"/>
        <v>93000</v>
      </c>
      <c r="I9" s="36">
        <f t="shared" si="5"/>
        <v>0</v>
      </c>
      <c r="J9" s="36">
        <f t="shared" si="5"/>
        <v>0</v>
      </c>
      <c r="K9" s="36">
        <f t="shared" si="5"/>
        <v>0</v>
      </c>
      <c r="L9" s="36">
        <f t="shared" si="5"/>
        <v>0</v>
      </c>
      <c r="M9" s="39"/>
      <c r="N9" s="39"/>
    </row>
    <row r="10" spans="1:14" ht="14.25" customHeight="1">
      <c r="A10" s="34">
        <v>31111</v>
      </c>
      <c r="B10" s="35" t="s">
        <v>97</v>
      </c>
      <c r="C10" s="36">
        <f>D10+E10+F10+G10+H10+I10+J10+K10+L10</f>
        <v>6964560</v>
      </c>
      <c r="D10" s="37">
        <f>116000+513100</f>
        <v>629100</v>
      </c>
      <c r="E10" s="37">
        <v>1560</v>
      </c>
      <c r="F10" s="37">
        <f>6060000+180000</f>
        <v>6240000</v>
      </c>
      <c r="G10" s="37">
        <v>900</v>
      </c>
      <c r="H10" s="37">
        <v>93000</v>
      </c>
      <c r="I10" s="37"/>
      <c r="J10" s="37"/>
      <c r="K10" s="37"/>
      <c r="L10" s="37"/>
      <c r="M10" s="39"/>
      <c r="N10" s="38"/>
    </row>
    <row r="11" spans="1:14" ht="14.25" customHeight="1">
      <c r="A11" s="34">
        <v>31219</v>
      </c>
      <c r="B11" s="35" t="s">
        <v>16</v>
      </c>
      <c r="C11" s="36">
        <f t="shared" ref="C11:C16" si="6">D11+E11+F11+G11+H11+I11+J11+K11+L11</f>
        <v>292600</v>
      </c>
      <c r="D11" s="37">
        <f>14000+33600</f>
        <v>47600</v>
      </c>
      <c r="E11" s="37"/>
      <c r="F11" s="37">
        <v>245000</v>
      </c>
      <c r="G11" s="37"/>
      <c r="H11" s="37"/>
      <c r="I11" s="37"/>
      <c r="J11" s="37"/>
      <c r="K11" s="37"/>
      <c r="L11" s="37"/>
      <c r="M11" s="39"/>
      <c r="N11" s="38"/>
    </row>
    <row r="12" spans="1:14" ht="14.25" customHeight="1">
      <c r="A12" s="34">
        <v>313</v>
      </c>
      <c r="B12" s="35" t="s">
        <v>17</v>
      </c>
      <c r="C12" s="36">
        <f t="shared" ref="C12" si="7">D12+E12+F12+G12+H12+I12+J12+K12+L12</f>
        <v>1201850</v>
      </c>
      <c r="D12" s="37">
        <f>D13+D14+D15</f>
        <v>106430</v>
      </c>
      <c r="E12" s="37">
        <f t="shared" ref="E12:L12" si="8">E13+E14+E15</f>
        <v>260</v>
      </c>
      <c r="F12" s="37">
        <f t="shared" si="8"/>
        <v>1095000</v>
      </c>
      <c r="G12" s="37">
        <f t="shared" si="8"/>
        <v>160</v>
      </c>
      <c r="H12" s="37">
        <f t="shared" si="8"/>
        <v>0</v>
      </c>
      <c r="I12" s="37">
        <f t="shared" si="8"/>
        <v>0</v>
      </c>
      <c r="J12" s="37">
        <f t="shared" si="8"/>
        <v>0</v>
      </c>
      <c r="K12" s="37">
        <f t="shared" si="8"/>
        <v>0</v>
      </c>
      <c r="L12" s="37">
        <f t="shared" si="8"/>
        <v>0</v>
      </c>
      <c r="M12" s="39"/>
      <c r="N12" s="38"/>
    </row>
    <row r="13" spans="1:14" ht="14.25" customHeight="1">
      <c r="A13" s="34">
        <v>31321</v>
      </c>
      <c r="B13" s="139" t="s">
        <v>151</v>
      </c>
      <c r="C13" s="36">
        <f t="shared" si="6"/>
        <v>1201850</v>
      </c>
      <c r="D13" s="37">
        <f>19130+87300</f>
        <v>106430</v>
      </c>
      <c r="E13" s="37">
        <v>260</v>
      </c>
      <c r="F13" s="37">
        <f>1020000+75000</f>
        <v>1095000</v>
      </c>
      <c r="G13" s="37">
        <v>160</v>
      </c>
      <c r="H13" s="37"/>
      <c r="I13" s="37"/>
      <c r="J13" s="37"/>
      <c r="K13" s="37"/>
      <c r="L13" s="37"/>
      <c r="M13" s="39"/>
      <c r="N13" s="38"/>
    </row>
    <row r="14" spans="1:14" ht="14.25" customHeight="1">
      <c r="A14" s="34">
        <v>31322</v>
      </c>
      <c r="B14" s="139" t="s">
        <v>152</v>
      </c>
      <c r="C14" s="36">
        <f t="shared" si="6"/>
        <v>0</v>
      </c>
      <c r="D14" s="37"/>
      <c r="E14" s="37"/>
      <c r="F14" s="37"/>
      <c r="G14" s="37"/>
      <c r="H14" s="37"/>
      <c r="I14" s="37"/>
      <c r="J14" s="37"/>
      <c r="K14" s="37"/>
      <c r="L14" s="37"/>
      <c r="M14" s="39"/>
      <c r="N14" s="38"/>
    </row>
    <row r="15" spans="1:14" ht="14.25" customHeight="1">
      <c r="A15" s="34">
        <v>31332</v>
      </c>
      <c r="B15" s="139" t="s">
        <v>153</v>
      </c>
      <c r="C15" s="36">
        <f t="shared" si="6"/>
        <v>0</v>
      </c>
      <c r="D15" s="37"/>
      <c r="E15" s="37"/>
      <c r="F15" s="37"/>
      <c r="G15" s="37"/>
      <c r="H15" s="37"/>
      <c r="I15" s="37"/>
      <c r="J15" s="37"/>
      <c r="K15" s="37"/>
      <c r="L15" s="37"/>
      <c r="M15" s="39"/>
      <c r="N15" s="38"/>
    </row>
    <row r="16" spans="1:14" ht="14.25" customHeight="1">
      <c r="A16" s="53">
        <v>32</v>
      </c>
      <c r="B16" s="54" t="s">
        <v>161</v>
      </c>
      <c r="C16" s="36">
        <f t="shared" si="6"/>
        <v>160870</v>
      </c>
      <c r="D16" s="37">
        <f>10870+6000</f>
        <v>16870</v>
      </c>
      <c r="E16" s="37"/>
      <c r="F16" s="37">
        <v>144000</v>
      </c>
      <c r="G16" s="37"/>
      <c r="H16" s="37"/>
      <c r="I16" s="37"/>
      <c r="J16" s="37"/>
      <c r="K16" s="37"/>
      <c r="L16" s="37"/>
      <c r="M16" s="39"/>
      <c r="N16" s="38"/>
    </row>
    <row r="17" spans="1:14" s="65" customFormat="1" ht="36" customHeight="1">
      <c r="A17" s="62" t="s">
        <v>40</v>
      </c>
      <c r="B17" s="63" t="s">
        <v>41</v>
      </c>
      <c r="C17" s="45">
        <f>C18+C72+C78+C81</f>
        <v>1403198</v>
      </c>
      <c r="D17" s="64">
        <f>D18+D72+7000</f>
        <v>198559</v>
      </c>
      <c r="E17" s="64">
        <f>E18+E72+E81</f>
        <v>30830</v>
      </c>
      <c r="F17" s="64">
        <f>F18+F72+F78</f>
        <v>258000</v>
      </c>
      <c r="G17" s="64">
        <f>G18+G72</f>
        <v>29505</v>
      </c>
      <c r="H17" s="64">
        <f t="shared" ref="H17:L17" si="9">H18+H72</f>
        <v>692000</v>
      </c>
      <c r="I17" s="64">
        <f>I18+I72+I81</f>
        <v>0</v>
      </c>
      <c r="J17" s="64">
        <f t="shared" si="9"/>
        <v>10000</v>
      </c>
      <c r="K17" s="64">
        <f t="shared" si="9"/>
        <v>1000</v>
      </c>
      <c r="L17" s="64">
        <f t="shared" si="9"/>
        <v>183304</v>
      </c>
      <c r="M17" s="86"/>
      <c r="N17" s="86"/>
    </row>
    <row r="18" spans="1:14" ht="15" customHeight="1">
      <c r="A18" s="52">
        <v>32</v>
      </c>
      <c r="B18" s="51" t="s">
        <v>18</v>
      </c>
      <c r="C18" s="42">
        <f>C19+C26+C39+C63+C65+7000</f>
        <v>1198798</v>
      </c>
      <c r="D18" s="42">
        <f>D19+D26+D39+D65+D63</f>
        <v>178159</v>
      </c>
      <c r="E18" s="42">
        <f t="shared" ref="E18:K18" si="10">E19+E26+E39+E65+E63</f>
        <v>30830</v>
      </c>
      <c r="F18" s="42">
        <f t="shared" si="10"/>
        <v>68000</v>
      </c>
      <c r="G18" s="42">
        <f t="shared" si="10"/>
        <v>28505</v>
      </c>
      <c r="H18" s="42">
        <f t="shared" si="10"/>
        <v>692000</v>
      </c>
      <c r="I18" s="42">
        <f t="shared" si="10"/>
        <v>0</v>
      </c>
      <c r="J18" s="42">
        <f t="shared" si="10"/>
        <v>10000</v>
      </c>
      <c r="K18" s="42">
        <f t="shared" si="10"/>
        <v>1000</v>
      </c>
      <c r="L18" s="42">
        <f>L19+L26+L39+L65+L63</f>
        <v>183304</v>
      </c>
      <c r="M18" s="86"/>
      <c r="N18" s="86"/>
    </row>
    <row r="19" spans="1:14" s="104" customFormat="1" ht="17.25" customHeight="1">
      <c r="A19" s="68">
        <v>321</v>
      </c>
      <c r="B19" s="51" t="s">
        <v>19</v>
      </c>
      <c r="C19" s="42">
        <f>D19+E19+F19+G19+H19+I19+J19+K19+L19</f>
        <v>172000</v>
      </c>
      <c r="D19" s="42">
        <f>D20+D21+D22+D23+D24+D25</f>
        <v>18200</v>
      </c>
      <c r="E19" s="105">
        <f t="shared" ref="E19:K19" si="11">E20+E21+E22+E23+E24+E25</f>
        <v>0</v>
      </c>
      <c r="F19" s="60">
        <f t="shared" si="11"/>
        <v>2000</v>
      </c>
      <c r="G19" s="60">
        <f t="shared" si="11"/>
        <v>1800</v>
      </c>
      <c r="H19" s="60">
        <f t="shared" si="11"/>
        <v>0</v>
      </c>
      <c r="I19" s="60">
        <f t="shared" si="11"/>
        <v>0</v>
      </c>
      <c r="J19" s="60">
        <f t="shared" si="11"/>
        <v>10000</v>
      </c>
      <c r="K19" s="60">
        <f t="shared" si="11"/>
        <v>0</v>
      </c>
      <c r="L19" s="60">
        <f>L20+L21+L22+L23+L24+L25</f>
        <v>140000</v>
      </c>
      <c r="M19" s="103"/>
      <c r="N19" s="106"/>
    </row>
    <row r="20" spans="1:14" ht="14.25" customHeight="1">
      <c r="A20" s="40">
        <v>32111</v>
      </c>
      <c r="B20" s="41" t="s">
        <v>42</v>
      </c>
      <c r="C20" s="42">
        <f>D20+E20+F20+G20+H20+I20+J20+K20+L20</f>
        <v>66300</v>
      </c>
      <c r="D20" s="88">
        <v>6000</v>
      </c>
      <c r="E20" s="37"/>
      <c r="F20" s="43"/>
      <c r="G20" s="38">
        <v>300</v>
      </c>
      <c r="H20" s="38">
        <v>0</v>
      </c>
      <c r="I20" s="38">
        <v>0</v>
      </c>
      <c r="J20" s="38">
        <v>10000</v>
      </c>
      <c r="K20" s="38"/>
      <c r="L20" s="38">
        <v>50000</v>
      </c>
      <c r="M20" s="39"/>
      <c r="N20" s="38"/>
    </row>
    <row r="21" spans="1:14" ht="14.25" customHeight="1">
      <c r="A21" s="40">
        <v>32113</v>
      </c>
      <c r="B21" s="41" t="s">
        <v>43</v>
      </c>
      <c r="C21" s="42">
        <f t="shared" ref="C21:C25" si="12">D21+E21+F21+G21+H21+I21+J21+K21+L21</f>
        <v>48000</v>
      </c>
      <c r="D21" s="88">
        <v>7000</v>
      </c>
      <c r="E21" s="37"/>
      <c r="F21" s="43"/>
      <c r="G21" s="38">
        <v>1000</v>
      </c>
      <c r="H21" s="38"/>
      <c r="I21" s="38"/>
      <c r="J21" s="38"/>
      <c r="K21" s="38"/>
      <c r="L21" s="38">
        <v>40000</v>
      </c>
      <c r="M21" s="39"/>
      <c r="N21" s="38"/>
    </row>
    <row r="22" spans="1:14" ht="14.25" customHeight="1">
      <c r="A22" s="40">
        <v>32115</v>
      </c>
      <c r="B22" s="41" t="s">
        <v>44</v>
      </c>
      <c r="C22" s="42">
        <f t="shared" si="12"/>
        <v>44100</v>
      </c>
      <c r="D22" s="88">
        <v>3600</v>
      </c>
      <c r="E22" s="37"/>
      <c r="F22" s="43"/>
      <c r="G22" s="38">
        <v>500</v>
      </c>
      <c r="H22" s="38"/>
      <c r="I22" s="38"/>
      <c r="J22" s="38"/>
      <c r="K22" s="38"/>
      <c r="L22" s="38">
        <v>40000</v>
      </c>
      <c r="M22" s="39"/>
      <c r="N22" s="38"/>
    </row>
    <row r="23" spans="1:14" ht="16.5" customHeight="1">
      <c r="A23" s="40">
        <v>32121</v>
      </c>
      <c r="B23" s="41" t="s">
        <v>78</v>
      </c>
      <c r="C23" s="42">
        <f t="shared" si="12"/>
        <v>0</v>
      </c>
      <c r="D23" s="88"/>
      <c r="E23" s="37"/>
      <c r="F23" s="43"/>
      <c r="G23" s="38"/>
      <c r="H23" s="38"/>
      <c r="I23" s="38"/>
      <c r="J23" s="38"/>
      <c r="K23" s="38"/>
      <c r="L23" s="38"/>
      <c r="M23" s="39"/>
      <c r="N23" s="38"/>
    </row>
    <row r="24" spans="1:14" ht="14.25" customHeight="1">
      <c r="A24" s="40">
        <v>32131</v>
      </c>
      <c r="B24" s="41" t="s">
        <v>45</v>
      </c>
      <c r="C24" s="42">
        <f t="shared" si="12"/>
        <v>13600</v>
      </c>
      <c r="D24" s="88">
        <v>1600</v>
      </c>
      <c r="E24" s="37"/>
      <c r="F24" s="43">
        <v>2000</v>
      </c>
      <c r="G24" s="38"/>
      <c r="H24" s="38"/>
      <c r="I24" s="38"/>
      <c r="J24" s="38"/>
      <c r="K24" s="38"/>
      <c r="L24" s="38">
        <v>10000</v>
      </c>
      <c r="M24" s="39"/>
      <c r="N24" s="38"/>
    </row>
    <row r="25" spans="1:14" ht="18.75" customHeight="1">
      <c r="A25" s="40">
        <v>32132</v>
      </c>
      <c r="B25" s="41" t="s">
        <v>46</v>
      </c>
      <c r="C25" s="42">
        <f t="shared" si="12"/>
        <v>0</v>
      </c>
      <c r="D25" s="88">
        <v>0</v>
      </c>
      <c r="E25" s="37"/>
      <c r="F25" s="43"/>
      <c r="G25" s="38"/>
      <c r="H25" s="38"/>
      <c r="I25" s="38"/>
      <c r="J25" s="38"/>
      <c r="K25" s="38"/>
      <c r="L25" s="38">
        <v>0</v>
      </c>
      <c r="M25" s="39"/>
      <c r="N25" s="38"/>
    </row>
    <row r="26" spans="1:14" s="104" customFormat="1" ht="19.5" customHeight="1">
      <c r="A26" s="68">
        <v>322</v>
      </c>
      <c r="B26" s="51" t="s">
        <v>20</v>
      </c>
      <c r="C26" s="42">
        <f t="shared" ref="C26:C65" si="13">D26+E26+F26+G26+H26+I26+J26+K26+L26</f>
        <v>840594</v>
      </c>
      <c r="D26" s="42">
        <f>D27+D28+D29+D30+D31+D32+D33+D36+D34+D35+D37+D38</f>
        <v>72959</v>
      </c>
      <c r="E26" s="42">
        <f t="shared" ref="E26:K26" si="14">E27+E28+E29+E30+E31+E32+E33+E36+E34+E35+E37+E38</f>
        <v>11330</v>
      </c>
      <c r="F26" s="42">
        <f t="shared" si="14"/>
        <v>35000</v>
      </c>
      <c r="G26" s="42">
        <f t="shared" si="14"/>
        <v>9305</v>
      </c>
      <c r="H26" s="42">
        <f>H27+H28+H29+H30+H31+H32+H33+H36+H34+H35+H37+H38</f>
        <v>692000</v>
      </c>
      <c r="I26" s="42">
        <f t="shared" si="14"/>
        <v>0</v>
      </c>
      <c r="J26" s="42">
        <f t="shared" si="14"/>
        <v>0</v>
      </c>
      <c r="K26" s="42">
        <f t="shared" si="14"/>
        <v>0</v>
      </c>
      <c r="L26" s="42">
        <f>L27+L28+L29+L30+L31+L32+L33+L36+L34+L35+L37+L38</f>
        <v>20000</v>
      </c>
      <c r="M26" s="103"/>
      <c r="N26" s="106"/>
    </row>
    <row r="27" spans="1:14" ht="14.25" customHeight="1">
      <c r="A27" s="40">
        <v>32211</v>
      </c>
      <c r="B27" s="41" t="s">
        <v>47</v>
      </c>
      <c r="C27" s="42">
        <f t="shared" si="13"/>
        <v>9000</v>
      </c>
      <c r="D27" s="88">
        <v>8000</v>
      </c>
      <c r="E27" s="37"/>
      <c r="F27" s="43"/>
      <c r="G27" s="38">
        <v>1000</v>
      </c>
      <c r="H27" s="38"/>
      <c r="I27" s="38"/>
      <c r="J27" s="38"/>
      <c r="K27" s="38"/>
      <c r="L27" s="38"/>
      <c r="M27" s="39"/>
      <c r="N27" s="38"/>
    </row>
    <row r="28" spans="1:14" ht="14.25" customHeight="1">
      <c r="A28" s="40">
        <v>32212</v>
      </c>
      <c r="B28" s="41" t="s">
        <v>48</v>
      </c>
      <c r="C28" s="42">
        <f t="shared" si="13"/>
        <v>2305</v>
      </c>
      <c r="D28" s="88">
        <v>2000</v>
      </c>
      <c r="E28" s="37"/>
      <c r="F28" s="43"/>
      <c r="G28" s="38">
        <v>305</v>
      </c>
      <c r="H28" s="38"/>
      <c r="I28" s="38"/>
      <c r="J28" s="38"/>
      <c r="K28" s="38"/>
      <c r="L28" s="38"/>
      <c r="M28" s="39"/>
      <c r="N28" s="38"/>
    </row>
    <row r="29" spans="1:14" ht="14.25" customHeight="1">
      <c r="A29" s="40">
        <v>32214</v>
      </c>
      <c r="B29" s="41" t="s">
        <v>49</v>
      </c>
      <c r="C29" s="42">
        <f t="shared" si="13"/>
        <v>14000</v>
      </c>
      <c r="D29" s="88">
        <v>12000</v>
      </c>
      <c r="E29" s="37"/>
      <c r="F29" s="43"/>
      <c r="G29" s="38">
        <v>2000</v>
      </c>
      <c r="H29" s="38"/>
      <c r="I29" s="38"/>
      <c r="J29" s="38"/>
      <c r="K29" s="38"/>
      <c r="L29" s="38"/>
      <c r="M29" s="39"/>
      <c r="N29" s="38"/>
    </row>
    <row r="30" spans="1:14" ht="14.25" customHeight="1">
      <c r="A30" s="40">
        <v>32216</v>
      </c>
      <c r="B30" s="41" t="s">
        <v>50</v>
      </c>
      <c r="C30" s="42">
        <f t="shared" si="13"/>
        <v>13409</v>
      </c>
      <c r="D30" s="88">
        <v>11409</v>
      </c>
      <c r="E30" s="37"/>
      <c r="F30" s="43"/>
      <c r="G30" s="38">
        <v>2000</v>
      </c>
      <c r="H30" s="38"/>
      <c r="I30" s="38"/>
      <c r="J30" s="38"/>
      <c r="K30" s="38"/>
      <c r="L30" s="38"/>
      <c r="M30" s="39"/>
      <c r="N30" s="38"/>
    </row>
    <row r="31" spans="1:14" ht="14.25" customHeight="1">
      <c r="A31" s="40">
        <v>32219</v>
      </c>
      <c r="B31" s="41" t="s">
        <v>51</v>
      </c>
      <c r="C31" s="42">
        <f t="shared" si="13"/>
        <v>7000</v>
      </c>
      <c r="D31" s="88">
        <v>5000</v>
      </c>
      <c r="E31" s="37"/>
      <c r="F31" s="43"/>
      <c r="G31" s="38">
        <v>2000</v>
      </c>
      <c r="H31" s="38"/>
      <c r="I31" s="38"/>
      <c r="J31" s="38"/>
      <c r="K31" s="38"/>
      <c r="L31" s="38"/>
      <c r="M31" s="39"/>
      <c r="N31" s="38"/>
    </row>
    <row r="32" spans="1:14" ht="17.25" customHeight="1">
      <c r="A32" s="70">
        <v>32224</v>
      </c>
      <c r="B32" s="41" t="s">
        <v>136</v>
      </c>
      <c r="C32" s="42">
        <f t="shared" si="13"/>
        <v>712550</v>
      </c>
      <c r="D32" s="88">
        <v>25550</v>
      </c>
      <c r="E32" s="37"/>
      <c r="F32" s="43"/>
      <c r="G32" s="38"/>
      <c r="H32" s="38">
        <f>520000+255000-88000</f>
        <v>687000</v>
      </c>
      <c r="I32" s="38"/>
      <c r="J32" s="38"/>
      <c r="K32" s="38"/>
      <c r="L32" s="38"/>
      <c r="M32" s="39"/>
      <c r="N32" s="38"/>
    </row>
    <row r="33" spans="1:14" ht="15" customHeight="1">
      <c r="A33" s="70">
        <v>32229</v>
      </c>
      <c r="B33" s="41" t="s">
        <v>135</v>
      </c>
      <c r="C33" s="42">
        <f t="shared" si="13"/>
        <v>26330</v>
      </c>
      <c r="D33" s="88"/>
      <c r="E33" s="37">
        <v>11330</v>
      </c>
      <c r="F33" s="43"/>
      <c r="G33" s="38"/>
      <c r="H33" s="38">
        <v>5000</v>
      </c>
      <c r="I33" s="38"/>
      <c r="J33" s="38"/>
      <c r="K33" s="38"/>
      <c r="L33" s="38">
        <v>10000</v>
      </c>
      <c r="M33" s="39"/>
      <c r="N33" s="38"/>
    </row>
    <row r="34" spans="1:14" ht="17.25" customHeight="1">
      <c r="A34" s="40">
        <v>32241</v>
      </c>
      <c r="B34" s="41" t="s">
        <v>52</v>
      </c>
      <c r="C34" s="42">
        <f t="shared" si="13"/>
        <v>1000</v>
      </c>
      <c r="D34" s="88">
        <v>1000</v>
      </c>
      <c r="E34" s="37"/>
      <c r="F34" s="43"/>
      <c r="G34" s="38"/>
      <c r="H34" s="38"/>
      <c r="I34" s="38"/>
      <c r="J34" s="38"/>
      <c r="K34" s="38"/>
      <c r="L34" s="38"/>
      <c r="M34" s="39"/>
      <c r="N34" s="38"/>
    </row>
    <row r="35" spans="1:14" ht="17.25" customHeight="1">
      <c r="A35" s="40">
        <v>32242</v>
      </c>
      <c r="B35" s="41" t="s">
        <v>53</v>
      </c>
      <c r="C35" s="42">
        <f t="shared" si="13"/>
        <v>1000</v>
      </c>
      <c r="D35" s="88">
        <v>1000</v>
      </c>
      <c r="E35" s="37"/>
      <c r="F35" s="43"/>
      <c r="G35" s="38"/>
      <c r="H35" s="38"/>
      <c r="I35" s="38"/>
      <c r="J35" s="38"/>
      <c r="K35" s="38"/>
      <c r="L35" s="38"/>
      <c r="M35" s="39"/>
      <c r="N35" s="38"/>
    </row>
    <row r="36" spans="1:14" ht="14.25" customHeight="1">
      <c r="A36" s="40">
        <v>32244</v>
      </c>
      <c r="B36" s="41" t="s">
        <v>54</v>
      </c>
      <c r="C36" s="42">
        <f t="shared" si="13"/>
        <v>2000</v>
      </c>
      <c r="D36" s="88">
        <v>2000</v>
      </c>
      <c r="E36" s="37"/>
      <c r="F36" s="43"/>
      <c r="G36" s="38"/>
      <c r="H36" s="38"/>
      <c r="I36" s="38"/>
      <c r="J36" s="38"/>
      <c r="K36" s="38"/>
      <c r="L36" s="38"/>
      <c r="M36" s="39"/>
      <c r="N36" s="38"/>
    </row>
    <row r="37" spans="1:14" ht="14.25" customHeight="1">
      <c r="A37" s="40">
        <v>32251</v>
      </c>
      <c r="B37" s="41" t="s">
        <v>55</v>
      </c>
      <c r="C37" s="42">
        <f t="shared" si="13"/>
        <v>51000</v>
      </c>
      <c r="D37" s="88">
        <v>4000</v>
      </c>
      <c r="E37" s="37"/>
      <c r="F37" s="43">
        <v>35000</v>
      </c>
      <c r="G37" s="38">
        <v>2000</v>
      </c>
      <c r="H37" s="38"/>
      <c r="I37" s="38"/>
      <c r="J37" s="38">
        <v>0</v>
      </c>
      <c r="K37" s="38"/>
      <c r="L37" s="38">
        <v>10000</v>
      </c>
      <c r="M37" s="39"/>
      <c r="N37" s="38"/>
    </row>
    <row r="38" spans="1:14" ht="18" customHeight="1">
      <c r="A38" s="40">
        <v>32271</v>
      </c>
      <c r="B38" s="41" t="s">
        <v>56</v>
      </c>
      <c r="C38" s="42">
        <f t="shared" si="13"/>
        <v>1000</v>
      </c>
      <c r="D38" s="88">
        <v>1000</v>
      </c>
      <c r="E38" s="37"/>
      <c r="F38" s="43"/>
      <c r="G38" s="38"/>
      <c r="H38" s="38"/>
      <c r="I38" s="38"/>
      <c r="J38" s="38"/>
      <c r="K38" s="38"/>
      <c r="L38" s="38"/>
      <c r="M38" s="39"/>
      <c r="N38" s="38"/>
    </row>
    <row r="39" spans="1:14" s="104" customFormat="1" ht="19.5" customHeight="1">
      <c r="A39" s="68">
        <v>323</v>
      </c>
      <c r="B39" s="51" t="s">
        <v>21</v>
      </c>
      <c r="C39" s="42">
        <f t="shared" si="13"/>
        <v>128400</v>
      </c>
      <c r="D39" s="42">
        <f>D40+D41+D42+D43+D44+D45+D46+D47+D48+D49+D50+D51+D52+D53+D55+D56+D57+D58+D59+D60+D61+D62+D54</f>
        <v>79000</v>
      </c>
      <c r="E39" s="42">
        <f t="shared" ref="E39:K39" si="15">E40+E41+E42+E43+E44+E45+E46+E47+E48+E49+E50+E51+E52+E53+E55+E56+E57+E58+E59+E60+E61+E62</f>
        <v>18500</v>
      </c>
      <c r="F39" s="42">
        <f t="shared" si="15"/>
        <v>4500</v>
      </c>
      <c r="G39" s="42">
        <f t="shared" si="15"/>
        <v>16400</v>
      </c>
      <c r="H39" s="42">
        <f t="shared" si="15"/>
        <v>0</v>
      </c>
      <c r="I39" s="42">
        <f t="shared" si="15"/>
        <v>0</v>
      </c>
      <c r="J39" s="42">
        <f t="shared" si="15"/>
        <v>0</v>
      </c>
      <c r="K39" s="42">
        <f t="shared" si="15"/>
        <v>0</v>
      </c>
      <c r="L39" s="42">
        <f>L40+L41+L42+L43+L44+L45+L46+L47+L48+L49+L50+L51+L52+L53+L55+L56+L57+L58+L59+L60+L61+L62+L54</f>
        <v>10000</v>
      </c>
      <c r="M39" s="103"/>
      <c r="N39" s="106"/>
    </row>
    <row r="40" spans="1:14" ht="14.25" customHeight="1">
      <c r="A40" s="40">
        <v>32311</v>
      </c>
      <c r="B40" s="41" t="s">
        <v>57</v>
      </c>
      <c r="C40" s="42">
        <f>D40+E40+F40+G40+H40+I40+J40+K40+L40</f>
        <v>14000</v>
      </c>
      <c r="D40" s="88">
        <v>13000</v>
      </c>
      <c r="E40" s="37"/>
      <c r="F40" s="43"/>
      <c r="G40" s="38">
        <v>1000</v>
      </c>
      <c r="H40" s="38"/>
      <c r="I40" s="38"/>
      <c r="J40" s="38"/>
      <c r="K40" s="38"/>
      <c r="L40" s="38"/>
      <c r="M40" s="39"/>
      <c r="N40" s="38"/>
    </row>
    <row r="41" spans="1:14" ht="14.25" customHeight="1">
      <c r="A41" s="40">
        <v>32312</v>
      </c>
      <c r="B41" s="41" t="s">
        <v>58</v>
      </c>
      <c r="C41" s="42">
        <f t="shared" si="13"/>
        <v>0</v>
      </c>
      <c r="D41" s="88"/>
      <c r="E41" s="37"/>
      <c r="F41" s="43"/>
      <c r="G41" s="38"/>
      <c r="H41" s="38"/>
      <c r="I41" s="38"/>
      <c r="J41" s="38"/>
      <c r="K41" s="38"/>
      <c r="L41" s="38"/>
      <c r="M41" s="39"/>
      <c r="N41" s="38"/>
    </row>
    <row r="42" spans="1:14" ht="14.25" customHeight="1">
      <c r="A42" s="40">
        <v>32313</v>
      </c>
      <c r="B42" s="41" t="s">
        <v>59</v>
      </c>
      <c r="C42" s="42">
        <f t="shared" si="13"/>
        <v>3000</v>
      </c>
      <c r="D42" s="88">
        <v>2000</v>
      </c>
      <c r="E42" s="37"/>
      <c r="F42" s="43"/>
      <c r="G42" s="38">
        <v>1000</v>
      </c>
      <c r="H42" s="38"/>
      <c r="I42" s="38"/>
      <c r="J42" s="38"/>
      <c r="K42" s="38"/>
      <c r="L42" s="38"/>
      <c r="M42" s="39"/>
      <c r="N42" s="38"/>
    </row>
    <row r="43" spans="1:14" ht="17.25" customHeight="1">
      <c r="A43" s="70">
        <v>32319</v>
      </c>
      <c r="B43" s="41" t="s">
        <v>137</v>
      </c>
      <c r="C43" s="42">
        <f t="shared" si="13"/>
        <v>11200</v>
      </c>
      <c r="D43" s="88"/>
      <c r="E43" s="37">
        <v>11200</v>
      </c>
      <c r="F43" s="43"/>
      <c r="G43" s="38"/>
      <c r="H43" s="38"/>
      <c r="I43" s="38"/>
      <c r="J43" s="38"/>
      <c r="K43" s="38"/>
      <c r="L43" s="38"/>
      <c r="M43" s="39"/>
      <c r="N43" s="38"/>
    </row>
    <row r="44" spans="1:14" ht="14.25" customHeight="1">
      <c r="A44" s="40">
        <v>32321</v>
      </c>
      <c r="B44" s="41" t="s">
        <v>60</v>
      </c>
      <c r="C44" s="42">
        <f t="shared" si="13"/>
        <v>3000</v>
      </c>
      <c r="D44" s="88">
        <v>1000</v>
      </c>
      <c r="E44" s="37"/>
      <c r="F44" s="43"/>
      <c r="G44" s="38">
        <v>2000</v>
      </c>
      <c r="H44" s="38"/>
      <c r="I44" s="38"/>
      <c r="J44" s="38"/>
      <c r="K44" s="38"/>
      <c r="L44" s="38"/>
      <c r="M44" s="39"/>
      <c r="N44" s="38"/>
    </row>
    <row r="45" spans="1:14" ht="14.25" customHeight="1">
      <c r="A45" s="40">
        <v>32322</v>
      </c>
      <c r="B45" s="41" t="s">
        <v>61</v>
      </c>
      <c r="C45" s="42">
        <f t="shared" si="13"/>
        <v>3000</v>
      </c>
      <c r="D45" s="88">
        <v>1000</v>
      </c>
      <c r="E45" s="37"/>
      <c r="F45" s="43"/>
      <c r="G45" s="38">
        <v>2000</v>
      </c>
      <c r="H45" s="38">
        <v>0</v>
      </c>
      <c r="I45" s="38"/>
      <c r="J45" s="38"/>
      <c r="K45" s="38"/>
      <c r="L45" s="38"/>
      <c r="M45" s="39"/>
      <c r="N45" s="38"/>
    </row>
    <row r="46" spans="1:14" ht="14.25" customHeight="1">
      <c r="A46" s="40">
        <v>32329</v>
      </c>
      <c r="B46" s="41" t="s">
        <v>163</v>
      </c>
      <c r="C46" s="42">
        <f t="shared" si="13"/>
        <v>5000</v>
      </c>
      <c r="D46" s="88">
        <v>5000</v>
      </c>
      <c r="E46" s="37"/>
      <c r="F46" s="43">
        <v>0</v>
      </c>
      <c r="G46" s="38"/>
      <c r="H46" s="38"/>
      <c r="I46" s="38"/>
      <c r="J46" s="38"/>
      <c r="K46" s="38"/>
      <c r="L46" s="38"/>
      <c r="M46" s="39"/>
      <c r="N46" s="38"/>
    </row>
    <row r="47" spans="1:14" ht="14.25" customHeight="1">
      <c r="A47" s="40">
        <v>32332</v>
      </c>
      <c r="B47" s="41" t="s">
        <v>63</v>
      </c>
      <c r="C47" s="42">
        <f t="shared" si="13"/>
        <v>1200</v>
      </c>
      <c r="D47" s="88">
        <v>1200</v>
      </c>
      <c r="E47" s="37"/>
      <c r="F47" s="43"/>
      <c r="G47" s="38"/>
      <c r="H47" s="38"/>
      <c r="I47" s="38"/>
      <c r="J47" s="38"/>
      <c r="K47" s="38"/>
      <c r="L47" s="38"/>
      <c r="M47" s="39"/>
      <c r="N47" s="38"/>
    </row>
    <row r="48" spans="1:14" ht="14.25" customHeight="1">
      <c r="A48" s="40">
        <v>32341</v>
      </c>
      <c r="B48" s="41" t="s">
        <v>64</v>
      </c>
      <c r="C48" s="42">
        <f t="shared" si="13"/>
        <v>12000</v>
      </c>
      <c r="D48" s="88">
        <v>11000</v>
      </c>
      <c r="E48" s="37"/>
      <c r="F48" s="43"/>
      <c r="G48" s="38">
        <v>1000</v>
      </c>
      <c r="H48" s="38"/>
      <c r="I48" s="38"/>
      <c r="J48" s="38"/>
      <c r="K48" s="38"/>
      <c r="L48" s="38"/>
      <c r="M48" s="39"/>
      <c r="N48" s="38"/>
    </row>
    <row r="49" spans="1:14" ht="14.25" customHeight="1">
      <c r="A49" s="40">
        <v>32342</v>
      </c>
      <c r="B49" s="41" t="s">
        <v>65</v>
      </c>
      <c r="C49" s="42">
        <f t="shared" si="13"/>
        <v>9600</v>
      </c>
      <c r="D49" s="88">
        <v>9600</v>
      </c>
      <c r="E49" s="37"/>
      <c r="F49" s="43"/>
      <c r="G49" s="38"/>
      <c r="H49" s="38"/>
      <c r="I49" s="38"/>
      <c r="J49" s="38"/>
      <c r="K49" s="38"/>
      <c r="L49" s="38"/>
      <c r="M49" s="39"/>
      <c r="N49" s="38"/>
    </row>
    <row r="50" spans="1:14" ht="14.25" customHeight="1">
      <c r="A50" s="40">
        <v>32343</v>
      </c>
      <c r="B50" s="41" t="s">
        <v>66</v>
      </c>
      <c r="C50" s="42">
        <f t="shared" si="13"/>
        <v>1000</v>
      </c>
      <c r="D50" s="88">
        <v>1000</v>
      </c>
      <c r="E50" s="37"/>
      <c r="F50" s="43"/>
      <c r="G50" s="38"/>
      <c r="H50" s="38"/>
      <c r="I50" s="38"/>
      <c r="J50" s="38"/>
      <c r="K50" s="38"/>
      <c r="L50" s="38"/>
      <c r="M50" s="39"/>
      <c r="N50" s="38"/>
    </row>
    <row r="51" spans="1:14" ht="14.25" customHeight="1">
      <c r="A51" s="40">
        <v>32344</v>
      </c>
      <c r="B51" s="41" t="s">
        <v>67</v>
      </c>
      <c r="C51" s="42">
        <f t="shared" si="13"/>
        <v>800</v>
      </c>
      <c r="D51" s="88">
        <v>800</v>
      </c>
      <c r="E51" s="37"/>
      <c r="F51" s="43"/>
      <c r="G51" s="38"/>
      <c r="H51" s="38"/>
      <c r="I51" s="38"/>
      <c r="J51" s="38"/>
      <c r="K51" s="38"/>
      <c r="L51" s="38"/>
      <c r="M51" s="39"/>
      <c r="N51" s="38"/>
    </row>
    <row r="52" spans="1:14" ht="14.25" customHeight="1">
      <c r="A52" s="40">
        <v>32345</v>
      </c>
      <c r="B52" s="41" t="s">
        <v>68</v>
      </c>
      <c r="C52" s="42">
        <f t="shared" si="13"/>
        <v>0</v>
      </c>
      <c r="D52" s="88"/>
      <c r="E52" s="37"/>
      <c r="F52" s="43"/>
      <c r="G52" s="38"/>
      <c r="H52" s="38"/>
      <c r="I52" s="38"/>
      <c r="J52" s="38"/>
      <c r="K52" s="38"/>
      <c r="L52" s="38"/>
      <c r="M52" s="39"/>
      <c r="N52" s="38"/>
    </row>
    <row r="53" spans="1:14" ht="14.25" customHeight="1">
      <c r="A53" s="40">
        <v>32349</v>
      </c>
      <c r="B53" s="41" t="s">
        <v>69</v>
      </c>
      <c r="C53" s="42">
        <f t="shared" si="13"/>
        <v>6000</v>
      </c>
      <c r="D53" s="88">
        <v>6000</v>
      </c>
      <c r="E53" s="37"/>
      <c r="F53" s="43"/>
      <c r="G53" s="38"/>
      <c r="H53" s="38"/>
      <c r="I53" s="38"/>
      <c r="J53" s="38"/>
      <c r="K53" s="38"/>
      <c r="L53" s="38"/>
      <c r="M53" s="39"/>
      <c r="N53" s="38"/>
    </row>
    <row r="54" spans="1:14" ht="14.25" customHeight="1">
      <c r="A54" s="40">
        <v>32353</v>
      </c>
      <c r="B54" s="41" t="s">
        <v>167</v>
      </c>
      <c r="C54" s="42">
        <f t="shared" ref="C54" si="16">D54+E54+F54+G54+H54+I54+J54+K54+L54</f>
        <v>2200</v>
      </c>
      <c r="D54" s="88">
        <v>2200</v>
      </c>
      <c r="E54" s="37"/>
      <c r="F54" s="43"/>
      <c r="G54" s="38"/>
      <c r="H54" s="38"/>
      <c r="I54" s="38"/>
      <c r="J54" s="38"/>
      <c r="K54" s="38"/>
      <c r="L54" s="38">
        <v>0</v>
      </c>
      <c r="M54" s="39"/>
      <c r="N54" s="38"/>
    </row>
    <row r="55" spans="1:14" ht="14.25" customHeight="1">
      <c r="A55" s="40">
        <v>32363</v>
      </c>
      <c r="B55" s="41" t="s">
        <v>70</v>
      </c>
      <c r="C55" s="42">
        <f t="shared" si="13"/>
        <v>400</v>
      </c>
      <c r="D55" s="88">
        <v>400</v>
      </c>
      <c r="E55" s="37"/>
      <c r="F55" s="43"/>
      <c r="G55" s="38"/>
      <c r="H55" s="38"/>
      <c r="I55" s="38"/>
      <c r="J55" s="38"/>
      <c r="K55" s="38"/>
      <c r="L55" s="38"/>
      <c r="M55" s="39"/>
      <c r="N55" s="38"/>
    </row>
    <row r="56" spans="1:14" ht="15" customHeight="1">
      <c r="A56" s="70">
        <v>32372</v>
      </c>
      <c r="B56" s="41" t="s">
        <v>138</v>
      </c>
      <c r="C56" s="42">
        <f t="shared" si="13"/>
        <v>14800</v>
      </c>
      <c r="D56" s="88"/>
      <c r="E56" s="37">
        <v>7300</v>
      </c>
      <c r="F56" s="43">
        <v>2500</v>
      </c>
      <c r="G56" s="38"/>
      <c r="H56" s="38">
        <v>0</v>
      </c>
      <c r="I56" s="38"/>
      <c r="J56" s="38"/>
      <c r="K56" s="38"/>
      <c r="L56" s="38">
        <v>5000</v>
      </c>
      <c r="M56" s="39"/>
      <c r="N56" s="38"/>
    </row>
    <row r="57" spans="1:14" ht="14.25" customHeight="1">
      <c r="A57" s="40">
        <v>32373</v>
      </c>
      <c r="B57" s="41" t="s">
        <v>71</v>
      </c>
      <c r="C57" s="42">
        <f t="shared" si="13"/>
        <v>1400</v>
      </c>
      <c r="D57" s="88">
        <v>400</v>
      </c>
      <c r="E57" s="37"/>
      <c r="F57" s="43"/>
      <c r="G57" s="38">
        <v>1000</v>
      </c>
      <c r="H57" s="38"/>
      <c r="I57" s="38"/>
      <c r="J57" s="38"/>
      <c r="K57" s="38"/>
      <c r="L57" s="38"/>
      <c r="M57" s="39"/>
      <c r="N57" s="38"/>
    </row>
    <row r="58" spans="1:14" ht="14.25" customHeight="1">
      <c r="A58" s="40">
        <v>32379</v>
      </c>
      <c r="B58" s="41" t="s">
        <v>72</v>
      </c>
      <c r="C58" s="42">
        <f t="shared" si="13"/>
        <v>7100</v>
      </c>
      <c r="D58" s="88">
        <v>6100</v>
      </c>
      <c r="E58" s="37"/>
      <c r="F58" s="43"/>
      <c r="G58" s="38">
        <v>1000</v>
      </c>
      <c r="H58" s="38"/>
      <c r="I58" s="38"/>
      <c r="J58" s="38"/>
      <c r="K58" s="38"/>
      <c r="L58" s="38"/>
      <c r="M58" s="39"/>
      <c r="N58" s="38"/>
    </row>
    <row r="59" spans="1:14" ht="14.25" customHeight="1">
      <c r="A59" s="40">
        <v>32389</v>
      </c>
      <c r="B59" s="41" t="s">
        <v>73</v>
      </c>
      <c r="C59" s="42">
        <f t="shared" si="13"/>
        <v>15500</v>
      </c>
      <c r="D59" s="88">
        <v>10500</v>
      </c>
      <c r="E59" s="37"/>
      <c r="F59" s="43">
        <v>2000</v>
      </c>
      <c r="G59" s="38">
        <v>3000</v>
      </c>
      <c r="H59" s="38"/>
      <c r="I59" s="38"/>
      <c r="J59" s="38"/>
      <c r="K59" s="38"/>
      <c r="L59" s="38"/>
      <c r="M59" s="39"/>
      <c r="N59" s="38"/>
    </row>
    <row r="60" spans="1:14" ht="14.25" customHeight="1">
      <c r="A60" s="40">
        <v>32393</v>
      </c>
      <c r="B60" s="41" t="s">
        <v>103</v>
      </c>
      <c r="C60" s="42">
        <f t="shared" si="13"/>
        <v>2300</v>
      </c>
      <c r="D60" s="88">
        <v>300</v>
      </c>
      <c r="E60" s="37"/>
      <c r="F60" s="43"/>
      <c r="G60" s="38">
        <v>2000</v>
      </c>
      <c r="H60" s="38"/>
      <c r="I60" s="38"/>
      <c r="J60" s="38">
        <v>0</v>
      </c>
      <c r="K60" s="38"/>
      <c r="L60" s="38"/>
      <c r="M60" s="39"/>
      <c r="N60" s="38"/>
    </row>
    <row r="61" spans="1:14" ht="14.25" customHeight="1">
      <c r="A61" s="40">
        <v>32396</v>
      </c>
      <c r="B61" s="41" t="s">
        <v>74</v>
      </c>
      <c r="C61" s="42">
        <f t="shared" si="13"/>
        <v>4500</v>
      </c>
      <c r="D61" s="88">
        <v>4500</v>
      </c>
      <c r="E61" s="37"/>
      <c r="F61" s="43"/>
      <c r="G61" s="38"/>
      <c r="H61" s="38"/>
      <c r="I61" s="38"/>
      <c r="J61" s="38"/>
      <c r="K61" s="38"/>
      <c r="L61" s="38"/>
      <c r="M61" s="39"/>
      <c r="N61" s="38"/>
    </row>
    <row r="62" spans="1:14" ht="18.75" customHeight="1">
      <c r="A62" s="40">
        <v>32399</v>
      </c>
      <c r="B62" s="41" t="s">
        <v>75</v>
      </c>
      <c r="C62" s="42">
        <f t="shared" si="13"/>
        <v>10400</v>
      </c>
      <c r="D62" s="88">
        <v>3000</v>
      </c>
      <c r="E62" s="37"/>
      <c r="F62" s="43"/>
      <c r="G62" s="38">
        <v>2400</v>
      </c>
      <c r="H62" s="38"/>
      <c r="I62" s="38"/>
      <c r="J62" s="38"/>
      <c r="K62" s="38"/>
      <c r="L62" s="38">
        <v>5000</v>
      </c>
      <c r="M62" s="39"/>
      <c r="N62" s="38"/>
    </row>
    <row r="63" spans="1:14" s="104" customFormat="1" ht="27" customHeight="1">
      <c r="A63" s="70">
        <v>324</v>
      </c>
      <c r="B63" s="85" t="s">
        <v>122</v>
      </c>
      <c r="C63" s="42">
        <f t="shared" si="13"/>
        <v>0</v>
      </c>
      <c r="D63" s="42">
        <f t="shared" ref="D63:L63" si="17">D64</f>
        <v>0</v>
      </c>
      <c r="E63" s="42">
        <f t="shared" si="17"/>
        <v>0</v>
      </c>
      <c r="F63" s="42">
        <f t="shared" si="17"/>
        <v>0</v>
      </c>
      <c r="G63" s="42">
        <f t="shared" si="17"/>
        <v>0</v>
      </c>
      <c r="H63" s="42">
        <f t="shared" si="17"/>
        <v>0</v>
      </c>
      <c r="I63" s="42">
        <f t="shared" si="17"/>
        <v>0</v>
      </c>
      <c r="J63" s="42">
        <f t="shared" si="17"/>
        <v>0</v>
      </c>
      <c r="K63" s="42">
        <f t="shared" si="17"/>
        <v>0</v>
      </c>
      <c r="L63" s="42">
        <f t="shared" si="17"/>
        <v>0</v>
      </c>
      <c r="M63" s="103"/>
      <c r="N63" s="106"/>
    </row>
    <row r="64" spans="1:14" ht="16.5" customHeight="1">
      <c r="A64" s="40">
        <v>32412</v>
      </c>
      <c r="B64" s="41" t="s">
        <v>140</v>
      </c>
      <c r="C64" s="42">
        <f>D64+E64+F64+G64+H64+I64+J64+K64+L64</f>
        <v>0</v>
      </c>
      <c r="D64" s="88"/>
      <c r="E64" s="37"/>
      <c r="F64" s="43"/>
      <c r="G64" s="38"/>
      <c r="H64" s="38"/>
      <c r="I64" s="38">
        <v>0</v>
      </c>
      <c r="J64" s="38"/>
      <c r="K64" s="38"/>
      <c r="L64" s="38"/>
      <c r="M64" s="39"/>
      <c r="N64" s="38"/>
    </row>
    <row r="65" spans="1:14" s="104" customFormat="1" ht="24" customHeight="1">
      <c r="A65" s="68">
        <v>329</v>
      </c>
      <c r="B65" s="51" t="s">
        <v>22</v>
      </c>
      <c r="C65" s="42">
        <f t="shared" si="13"/>
        <v>50804</v>
      </c>
      <c r="D65" s="42">
        <f t="shared" ref="D65:K65" si="18">D66+D67+D68+D69+D70+D71</f>
        <v>8000</v>
      </c>
      <c r="E65" s="105">
        <f t="shared" si="18"/>
        <v>1000</v>
      </c>
      <c r="F65" s="105">
        <f t="shared" si="18"/>
        <v>26500</v>
      </c>
      <c r="G65" s="105">
        <f>G66+G67+G68+G69+G70+J53</f>
        <v>1000</v>
      </c>
      <c r="H65" s="105">
        <f t="shared" si="18"/>
        <v>0</v>
      </c>
      <c r="I65" s="105">
        <f t="shared" si="18"/>
        <v>0</v>
      </c>
      <c r="J65" s="105">
        <f t="shared" si="18"/>
        <v>0</v>
      </c>
      <c r="K65" s="105">
        <f t="shared" si="18"/>
        <v>1000</v>
      </c>
      <c r="L65" s="105">
        <f>L66+L67+L68+L69+L70+L71</f>
        <v>13304</v>
      </c>
      <c r="M65" s="103"/>
      <c r="N65" s="106"/>
    </row>
    <row r="66" spans="1:14" ht="16.5" customHeight="1">
      <c r="A66" s="40">
        <v>32931</v>
      </c>
      <c r="B66" s="41" t="s">
        <v>76</v>
      </c>
      <c r="C66" s="42">
        <f t="shared" ref="C66:C71" si="19">SUM(D66:L66)</f>
        <v>2000</v>
      </c>
      <c r="D66" s="37">
        <v>500</v>
      </c>
      <c r="E66" s="37">
        <v>500</v>
      </c>
      <c r="F66" s="43">
        <v>1000</v>
      </c>
      <c r="G66" s="38"/>
      <c r="H66" s="38"/>
      <c r="I66" s="38"/>
      <c r="J66" s="38"/>
      <c r="K66" s="38"/>
      <c r="L66" s="38"/>
      <c r="M66" s="39"/>
      <c r="N66" s="38"/>
    </row>
    <row r="67" spans="1:14" ht="14.25" customHeight="1">
      <c r="A67" s="40">
        <v>32941</v>
      </c>
      <c r="B67" s="41" t="s">
        <v>77</v>
      </c>
      <c r="C67" s="42">
        <f t="shared" si="19"/>
        <v>1000</v>
      </c>
      <c r="D67" s="37">
        <v>1000</v>
      </c>
      <c r="E67" s="37"/>
      <c r="F67" s="43"/>
      <c r="G67" s="38"/>
      <c r="H67" s="38"/>
      <c r="I67" s="38"/>
      <c r="J67" s="38"/>
      <c r="K67" s="38"/>
      <c r="L67" s="38">
        <v>0</v>
      </c>
      <c r="M67" s="39"/>
      <c r="N67" s="38"/>
    </row>
    <row r="68" spans="1:14" ht="17.25" customHeight="1">
      <c r="A68" s="70">
        <v>32955</v>
      </c>
      <c r="B68" s="41" t="s">
        <v>139</v>
      </c>
      <c r="C68" s="42">
        <f t="shared" si="19"/>
        <v>0</v>
      </c>
      <c r="D68" s="37"/>
      <c r="E68" s="37"/>
      <c r="F68" s="43">
        <v>0</v>
      </c>
      <c r="G68" s="38"/>
      <c r="H68" s="38"/>
      <c r="I68" s="38"/>
      <c r="J68" s="38"/>
      <c r="K68" s="38"/>
      <c r="L68" s="38"/>
      <c r="M68" s="39"/>
      <c r="N68" s="38"/>
    </row>
    <row r="69" spans="1:14" ht="14.25" customHeight="1">
      <c r="A69" s="40">
        <v>32959</v>
      </c>
      <c r="B69" s="41" t="s">
        <v>102</v>
      </c>
      <c r="C69" s="42">
        <f t="shared" si="19"/>
        <v>27000</v>
      </c>
      <c r="D69" s="37">
        <v>500</v>
      </c>
      <c r="E69" s="37"/>
      <c r="F69" s="43">
        <v>25500</v>
      </c>
      <c r="G69" s="38">
        <v>0</v>
      </c>
      <c r="H69" s="38"/>
      <c r="I69" s="38"/>
      <c r="J69" s="38"/>
      <c r="K69" s="38"/>
      <c r="L69" s="38">
        <v>1000</v>
      </c>
      <c r="M69" s="39"/>
      <c r="N69" s="38"/>
    </row>
    <row r="70" spans="1:14" ht="14.25" customHeight="1">
      <c r="A70" s="40">
        <v>32991</v>
      </c>
      <c r="B70" s="41" t="s">
        <v>101</v>
      </c>
      <c r="C70" s="42">
        <f t="shared" si="19"/>
        <v>1500</v>
      </c>
      <c r="D70" s="37">
        <v>500</v>
      </c>
      <c r="E70" s="37"/>
      <c r="F70" s="43"/>
      <c r="G70" s="38">
        <v>1000</v>
      </c>
      <c r="H70" s="38"/>
      <c r="I70" s="38"/>
      <c r="J70" s="38"/>
      <c r="K70" s="38"/>
      <c r="L70" s="38"/>
      <c r="M70" s="39"/>
      <c r="N70" s="38"/>
    </row>
    <row r="71" spans="1:14" ht="14.25" customHeight="1">
      <c r="A71" s="40">
        <v>32999</v>
      </c>
      <c r="B71" s="41" t="s">
        <v>22</v>
      </c>
      <c r="C71" s="42">
        <f t="shared" si="19"/>
        <v>19304</v>
      </c>
      <c r="D71" s="37">
        <v>5500</v>
      </c>
      <c r="E71" s="37">
        <v>500</v>
      </c>
      <c r="F71" s="43">
        <v>0</v>
      </c>
      <c r="G71" s="38">
        <v>0</v>
      </c>
      <c r="H71" s="38"/>
      <c r="I71" s="38"/>
      <c r="J71" s="38"/>
      <c r="K71" s="38">
        <v>1000</v>
      </c>
      <c r="L71" s="38">
        <v>12304</v>
      </c>
      <c r="M71" s="39"/>
      <c r="N71" s="38"/>
    </row>
    <row r="72" spans="1:14" ht="21" customHeight="1">
      <c r="A72" s="52">
        <v>34</v>
      </c>
      <c r="B72" s="51" t="s">
        <v>98</v>
      </c>
      <c r="C72" s="42">
        <f>D72+E72+F72+G72+H72+I72+J72+K72+L72</f>
        <v>44400</v>
      </c>
      <c r="D72" s="42">
        <f>D75</f>
        <v>13400</v>
      </c>
      <c r="E72" s="42">
        <f t="shared" ref="E72:L72" si="20">E75</f>
        <v>0</v>
      </c>
      <c r="F72" s="42">
        <v>30000</v>
      </c>
      <c r="G72" s="42">
        <f t="shared" si="20"/>
        <v>1000</v>
      </c>
      <c r="H72" s="42">
        <f t="shared" si="20"/>
        <v>0</v>
      </c>
      <c r="I72" s="42">
        <f t="shared" si="20"/>
        <v>0</v>
      </c>
      <c r="J72" s="42">
        <f t="shared" si="20"/>
        <v>0</v>
      </c>
      <c r="K72" s="42">
        <f t="shared" si="20"/>
        <v>0</v>
      </c>
      <c r="L72" s="42">
        <f t="shared" si="20"/>
        <v>0</v>
      </c>
      <c r="M72" s="86"/>
      <c r="N72" s="36"/>
    </row>
    <row r="73" spans="1:14" ht="21" customHeight="1">
      <c r="A73" s="68">
        <v>342</v>
      </c>
      <c r="B73" s="52" t="s">
        <v>169</v>
      </c>
      <c r="C73" s="42">
        <v>30000</v>
      </c>
      <c r="D73" s="42"/>
      <c r="E73" s="42"/>
      <c r="F73" s="42">
        <v>30000</v>
      </c>
      <c r="G73" s="42"/>
      <c r="H73" s="42"/>
      <c r="I73" s="42"/>
      <c r="J73" s="42"/>
      <c r="K73" s="42"/>
      <c r="L73" s="42"/>
      <c r="M73" s="86"/>
      <c r="N73" s="36"/>
    </row>
    <row r="74" spans="1:14" ht="21" customHeight="1">
      <c r="A74" s="40">
        <v>3428</v>
      </c>
      <c r="B74" s="155" t="s">
        <v>169</v>
      </c>
      <c r="C74" s="42">
        <v>30000</v>
      </c>
      <c r="D74" s="42"/>
      <c r="E74" s="42"/>
      <c r="F74" s="42">
        <v>30000</v>
      </c>
      <c r="G74" s="42"/>
      <c r="H74" s="42"/>
      <c r="I74" s="42"/>
      <c r="J74" s="42"/>
      <c r="K74" s="42"/>
      <c r="L74" s="42"/>
      <c r="M74" s="86"/>
      <c r="N74" s="36"/>
    </row>
    <row r="75" spans="1:14" s="104" customFormat="1" ht="21" customHeight="1">
      <c r="A75" s="68">
        <v>343</v>
      </c>
      <c r="B75" s="51" t="s">
        <v>23</v>
      </c>
      <c r="C75" s="42">
        <f>C76+C77</f>
        <v>14400</v>
      </c>
      <c r="D75" s="42">
        <f t="shared" ref="D75:L75" si="21">D76+D77</f>
        <v>13400</v>
      </c>
      <c r="E75" s="42">
        <f t="shared" si="21"/>
        <v>0</v>
      </c>
      <c r="F75" s="42">
        <f t="shared" si="21"/>
        <v>0</v>
      </c>
      <c r="G75" s="42">
        <f t="shared" si="21"/>
        <v>1000</v>
      </c>
      <c r="H75" s="42">
        <f t="shared" si="21"/>
        <v>0</v>
      </c>
      <c r="I75" s="42">
        <f t="shared" si="21"/>
        <v>0</v>
      </c>
      <c r="J75" s="42">
        <f t="shared" si="21"/>
        <v>0</v>
      </c>
      <c r="K75" s="42">
        <f t="shared" si="21"/>
        <v>0</v>
      </c>
      <c r="L75" s="42">
        <f t="shared" si="21"/>
        <v>0</v>
      </c>
      <c r="M75" s="103"/>
      <c r="N75" s="106"/>
    </row>
    <row r="76" spans="1:14" ht="14.25" customHeight="1">
      <c r="A76" s="40">
        <v>34311</v>
      </c>
      <c r="B76" s="41" t="s">
        <v>79</v>
      </c>
      <c r="C76" s="42">
        <f t="shared" ref="C76:C77" si="22">D76+E76+F76+G76+H76+I76+J76+K76+L76</f>
        <v>14400</v>
      </c>
      <c r="D76" s="37">
        <v>13400</v>
      </c>
      <c r="E76" s="37"/>
      <c r="F76" s="43"/>
      <c r="G76" s="38">
        <v>1000</v>
      </c>
      <c r="H76" s="38"/>
      <c r="I76" s="38"/>
      <c r="J76" s="38"/>
      <c r="K76" s="38"/>
      <c r="L76" s="38">
        <v>0</v>
      </c>
      <c r="M76" s="39"/>
      <c r="N76" s="38"/>
    </row>
    <row r="77" spans="1:14" ht="13.5" customHeight="1">
      <c r="A77" s="40">
        <v>34312</v>
      </c>
      <c r="B77" s="41" t="s">
        <v>80</v>
      </c>
      <c r="C77" s="42">
        <f t="shared" si="22"/>
        <v>0</v>
      </c>
      <c r="D77" s="37">
        <v>0</v>
      </c>
      <c r="E77" s="37"/>
      <c r="F77" s="43"/>
      <c r="G77" s="38"/>
      <c r="H77" s="38"/>
      <c r="I77" s="38"/>
      <c r="J77" s="38"/>
      <c r="K77" s="38"/>
      <c r="L77" s="38"/>
      <c r="M77" s="39"/>
      <c r="N77" s="38"/>
    </row>
    <row r="78" spans="1:14" ht="15" customHeight="1">
      <c r="A78" s="52">
        <v>37</v>
      </c>
      <c r="B78" s="41"/>
      <c r="C78" s="42">
        <v>160000</v>
      </c>
      <c r="D78" s="37"/>
      <c r="E78" s="37"/>
      <c r="F78" s="43">
        <v>160000</v>
      </c>
      <c r="G78" s="38"/>
      <c r="H78" s="38"/>
      <c r="I78" s="38"/>
      <c r="J78" s="38"/>
      <c r="K78" s="38"/>
      <c r="L78" s="38"/>
      <c r="M78" s="39"/>
      <c r="N78" s="39"/>
    </row>
    <row r="79" spans="1:14" s="149" customFormat="1">
      <c r="A79" s="148">
        <v>379</v>
      </c>
      <c r="B79" s="54" t="s">
        <v>168</v>
      </c>
      <c r="C79" s="42">
        <f t="shared" ref="C79" si="23">D79+E79+F79+G79+H79+I79+J79+K79+L79</f>
        <v>160000</v>
      </c>
      <c r="D79" s="42"/>
      <c r="E79" s="42"/>
      <c r="F79" s="64">
        <f>F80</f>
        <v>160000</v>
      </c>
      <c r="G79" s="36"/>
      <c r="H79" s="36"/>
      <c r="I79" s="36"/>
      <c r="J79" s="36"/>
      <c r="K79" s="36"/>
      <c r="L79" s="36"/>
      <c r="M79" s="86"/>
      <c r="N79" s="45"/>
    </row>
    <row r="80" spans="1:14" s="23" customFormat="1">
      <c r="A80" s="48">
        <v>37229</v>
      </c>
      <c r="B80" s="150" t="s">
        <v>170</v>
      </c>
      <c r="C80" s="153">
        <v>160000</v>
      </c>
      <c r="D80" s="154"/>
      <c r="E80" s="154"/>
      <c r="F80" s="154">
        <v>160000</v>
      </c>
      <c r="G80" s="153"/>
      <c r="H80" s="153"/>
      <c r="I80" s="153"/>
      <c r="J80" s="153"/>
      <c r="K80" s="153"/>
      <c r="L80" s="153"/>
    </row>
    <row r="81" spans="1:15" ht="15" customHeight="1">
      <c r="A81" s="52">
        <v>36</v>
      </c>
      <c r="B81" s="41"/>
      <c r="C81" s="42">
        <v>0</v>
      </c>
      <c r="D81" s="37"/>
      <c r="E81" s="37">
        <v>0</v>
      </c>
      <c r="F81" s="43"/>
      <c r="G81" s="38"/>
      <c r="H81" s="38"/>
      <c r="I81" s="38"/>
      <c r="J81" s="38"/>
      <c r="K81" s="38"/>
      <c r="L81" s="38"/>
      <c r="M81" s="39"/>
      <c r="N81" s="39"/>
    </row>
    <row r="82" spans="1:15" s="149" customFormat="1">
      <c r="A82" s="148">
        <v>36</v>
      </c>
      <c r="B82" s="54"/>
      <c r="C82" s="42">
        <v>0</v>
      </c>
      <c r="D82" s="42"/>
      <c r="E82" s="42">
        <v>0</v>
      </c>
      <c r="F82" s="64"/>
      <c r="G82" s="36"/>
      <c r="H82" s="36"/>
      <c r="I82" s="36"/>
      <c r="J82" s="36"/>
      <c r="K82" s="36"/>
      <c r="L82" s="36"/>
      <c r="M82" s="86"/>
      <c r="N82" s="45"/>
    </row>
    <row r="83" spans="1:15" s="23" customFormat="1">
      <c r="A83" s="48">
        <v>369</v>
      </c>
      <c r="B83" s="150"/>
      <c r="C83" s="153">
        <v>0</v>
      </c>
      <c r="D83" s="154"/>
      <c r="E83" s="154">
        <v>0</v>
      </c>
      <c r="F83" s="154"/>
      <c r="G83" s="153"/>
      <c r="H83" s="153"/>
      <c r="I83" s="153"/>
      <c r="J83" s="153"/>
      <c r="K83" s="153"/>
      <c r="L83" s="153"/>
    </row>
    <row r="84" spans="1:15" s="65" customFormat="1" ht="35.25" customHeight="1">
      <c r="A84" s="62" t="s">
        <v>81</v>
      </c>
      <c r="B84" s="66" t="s">
        <v>82</v>
      </c>
      <c r="C84" s="64">
        <f>C85+1000</f>
        <v>226000</v>
      </c>
      <c r="D84" s="64">
        <f>D85+1000</f>
        <v>226000</v>
      </c>
      <c r="E84" s="64">
        <f t="shared" ref="E84:L84" si="24">E85</f>
        <v>0</v>
      </c>
      <c r="F84" s="64">
        <f t="shared" si="24"/>
        <v>0</v>
      </c>
      <c r="G84" s="64">
        <f t="shared" si="24"/>
        <v>0</v>
      </c>
      <c r="H84" s="64">
        <f t="shared" si="24"/>
        <v>0</v>
      </c>
      <c r="I84" s="64">
        <f t="shared" si="24"/>
        <v>0</v>
      </c>
      <c r="J84" s="64">
        <f t="shared" si="24"/>
        <v>0</v>
      </c>
      <c r="K84" s="64">
        <f t="shared" si="24"/>
        <v>0</v>
      </c>
      <c r="L84" s="64">
        <f t="shared" si="24"/>
        <v>0</v>
      </c>
      <c r="M84" s="86"/>
      <c r="N84" s="86"/>
    </row>
    <row r="85" spans="1:15" s="65" customFormat="1" ht="18.75" customHeight="1">
      <c r="A85" s="52">
        <v>32</v>
      </c>
      <c r="B85" s="51" t="s">
        <v>18</v>
      </c>
      <c r="C85" s="42">
        <f t="shared" ref="C85:L85" si="25">C86+C92</f>
        <v>225000</v>
      </c>
      <c r="D85" s="64">
        <f t="shared" si="25"/>
        <v>225000</v>
      </c>
      <c r="E85" s="64">
        <f t="shared" si="25"/>
        <v>0</v>
      </c>
      <c r="F85" s="64">
        <f t="shared" si="25"/>
        <v>0</v>
      </c>
      <c r="G85" s="64">
        <f t="shared" si="25"/>
        <v>0</v>
      </c>
      <c r="H85" s="64">
        <f t="shared" si="25"/>
        <v>0</v>
      </c>
      <c r="I85" s="64">
        <f t="shared" si="25"/>
        <v>0</v>
      </c>
      <c r="J85" s="64">
        <f t="shared" si="25"/>
        <v>0</v>
      </c>
      <c r="K85" s="64">
        <f t="shared" si="25"/>
        <v>0</v>
      </c>
      <c r="L85" s="64">
        <f t="shared" si="25"/>
        <v>0</v>
      </c>
      <c r="M85" s="87"/>
      <c r="N85" s="87"/>
    </row>
    <row r="86" spans="1:15" s="104" customFormat="1">
      <c r="A86" s="70">
        <v>322</v>
      </c>
      <c r="B86" s="85" t="s">
        <v>20</v>
      </c>
      <c r="C86" s="42">
        <f>D86+E86+F86+G86+H86+I86+J86+K86+L86</f>
        <v>208000</v>
      </c>
      <c r="D86" s="45">
        <f>D87+D88+D89+D90+D91</f>
        <v>208000</v>
      </c>
      <c r="E86" s="45">
        <f t="shared" ref="E86:L86" si="26">E87+E88+E89+E90+E91</f>
        <v>0</v>
      </c>
      <c r="F86" s="45">
        <f t="shared" si="26"/>
        <v>0</v>
      </c>
      <c r="G86" s="45">
        <f t="shared" si="26"/>
        <v>0</v>
      </c>
      <c r="H86" s="45">
        <f t="shared" si="26"/>
        <v>0</v>
      </c>
      <c r="I86" s="45">
        <f t="shared" si="26"/>
        <v>0</v>
      </c>
      <c r="J86" s="45">
        <f t="shared" si="26"/>
        <v>0</v>
      </c>
      <c r="K86" s="45">
        <f t="shared" si="26"/>
        <v>0</v>
      </c>
      <c r="L86" s="45">
        <f t="shared" si="26"/>
        <v>0</v>
      </c>
      <c r="M86" s="103"/>
      <c r="N86" s="103"/>
    </row>
    <row r="87" spans="1:15" ht="24" customHeight="1">
      <c r="A87" s="70">
        <v>32219</v>
      </c>
      <c r="B87" s="44" t="s">
        <v>83</v>
      </c>
      <c r="C87" s="45">
        <f>SUM(D87:L87)</f>
        <v>6000</v>
      </c>
      <c r="D87" s="37">
        <v>6000</v>
      </c>
      <c r="E87" s="37"/>
      <c r="F87" s="43"/>
      <c r="G87" s="38"/>
      <c r="H87" s="38"/>
      <c r="I87" s="38"/>
      <c r="J87" s="38"/>
      <c r="K87" s="38"/>
      <c r="L87" s="38"/>
      <c r="M87" s="39"/>
      <c r="N87" s="108"/>
    </row>
    <row r="88" spans="1:15" ht="16.5" customHeight="1">
      <c r="A88" s="70">
        <v>32231</v>
      </c>
      <c r="B88" s="41" t="s">
        <v>84</v>
      </c>
      <c r="C88" s="45">
        <f t="shared" ref="C88:C94" si="27">SUM(D88:L88)</f>
        <v>66000</v>
      </c>
      <c r="D88" s="37">
        <v>66000</v>
      </c>
      <c r="E88" s="37"/>
      <c r="F88" s="43"/>
      <c r="G88" s="38"/>
      <c r="H88" s="38"/>
      <c r="I88" s="38"/>
      <c r="J88" s="38"/>
      <c r="K88" s="38"/>
      <c r="L88" s="38"/>
      <c r="M88" s="39"/>
      <c r="N88" s="108"/>
    </row>
    <row r="89" spans="1:15" ht="18.75" customHeight="1">
      <c r="A89" s="70">
        <v>32232</v>
      </c>
      <c r="B89" s="41" t="s">
        <v>85</v>
      </c>
      <c r="C89" s="45"/>
      <c r="D89" s="37"/>
      <c r="E89" s="37"/>
      <c r="F89" s="43"/>
      <c r="G89" s="38"/>
      <c r="H89" s="38"/>
      <c r="I89" s="38"/>
      <c r="J89" s="38"/>
      <c r="K89" s="38"/>
      <c r="L89" s="38"/>
      <c r="M89" s="39"/>
      <c r="N89" s="108"/>
    </row>
    <row r="90" spans="1:15">
      <c r="A90" s="70">
        <v>32233</v>
      </c>
      <c r="B90" s="41" t="s">
        <v>86</v>
      </c>
      <c r="C90" s="45"/>
      <c r="D90" s="37"/>
      <c r="E90" s="37"/>
      <c r="F90" s="43"/>
      <c r="G90" s="38"/>
      <c r="H90" s="38"/>
      <c r="I90" s="38"/>
      <c r="J90" s="38"/>
      <c r="K90" s="38"/>
      <c r="L90" s="38"/>
      <c r="M90" s="39"/>
      <c r="N90" s="108"/>
    </row>
    <row r="91" spans="1:15">
      <c r="A91" s="70">
        <v>32239</v>
      </c>
      <c r="B91" s="44" t="s">
        <v>87</v>
      </c>
      <c r="C91" s="45">
        <f t="shared" si="27"/>
        <v>136000</v>
      </c>
      <c r="D91" s="37">
        <v>136000</v>
      </c>
      <c r="E91" s="37"/>
      <c r="F91" s="43"/>
      <c r="G91" s="38"/>
      <c r="H91" s="38"/>
      <c r="I91" s="38"/>
      <c r="J91" s="38"/>
      <c r="K91" s="38"/>
      <c r="L91" s="38"/>
      <c r="M91" s="39"/>
      <c r="N91" s="108"/>
      <c r="O91" s="67"/>
    </row>
    <row r="92" spans="1:15" s="104" customFormat="1">
      <c r="A92" s="70">
        <v>323</v>
      </c>
      <c r="B92" s="85" t="s">
        <v>21</v>
      </c>
      <c r="C92" s="42">
        <f>D92+E92+F92+G92+H92+I92+J92+K92+L92</f>
        <v>17000</v>
      </c>
      <c r="D92" s="45">
        <f t="shared" ref="D92:L92" si="28">D93+D94+D95</f>
        <v>17000</v>
      </c>
      <c r="E92" s="45">
        <f t="shared" si="28"/>
        <v>0</v>
      </c>
      <c r="F92" s="45">
        <f t="shared" si="28"/>
        <v>0</v>
      </c>
      <c r="G92" s="45">
        <f t="shared" si="28"/>
        <v>0</v>
      </c>
      <c r="H92" s="45">
        <f t="shared" si="28"/>
        <v>0</v>
      </c>
      <c r="I92" s="45">
        <f t="shared" si="28"/>
        <v>0</v>
      </c>
      <c r="J92" s="45">
        <f t="shared" si="28"/>
        <v>0</v>
      </c>
      <c r="K92" s="45">
        <f t="shared" si="28"/>
        <v>0</v>
      </c>
      <c r="L92" s="45">
        <f t="shared" si="28"/>
        <v>0</v>
      </c>
      <c r="M92" s="103"/>
      <c r="N92" s="36"/>
    </row>
    <row r="93" spans="1:15">
      <c r="A93" s="40">
        <v>32319</v>
      </c>
      <c r="B93" s="41" t="s">
        <v>88</v>
      </c>
      <c r="C93" s="45"/>
      <c r="D93" s="37"/>
      <c r="E93" s="37"/>
      <c r="F93" s="43"/>
      <c r="G93" s="38"/>
      <c r="H93" s="38"/>
      <c r="I93" s="38"/>
      <c r="J93" s="38"/>
      <c r="K93" s="38"/>
      <c r="L93" s="38"/>
      <c r="M93" s="39"/>
      <c r="N93" s="108"/>
    </row>
    <row r="94" spans="1:15">
      <c r="A94" s="40">
        <v>32361</v>
      </c>
      <c r="B94" s="41" t="s">
        <v>89</v>
      </c>
      <c r="C94" s="45">
        <f t="shared" si="27"/>
        <v>17000</v>
      </c>
      <c r="D94" s="37">
        <v>17000</v>
      </c>
      <c r="E94" s="37"/>
      <c r="F94" s="43"/>
      <c r="G94" s="38"/>
      <c r="H94" s="38"/>
      <c r="I94" s="38"/>
      <c r="J94" s="38"/>
      <c r="K94" s="38"/>
      <c r="L94" s="38"/>
      <c r="M94" s="39"/>
      <c r="N94" s="108"/>
    </row>
    <row r="95" spans="1:15">
      <c r="A95" s="40">
        <v>32922</v>
      </c>
      <c r="B95" s="41" t="s">
        <v>90</v>
      </c>
      <c r="C95" s="45"/>
      <c r="D95" s="37"/>
      <c r="E95" s="37"/>
      <c r="F95" s="43"/>
      <c r="G95" s="38"/>
      <c r="H95" s="38"/>
      <c r="I95" s="38"/>
      <c r="J95" s="38"/>
      <c r="K95" s="38"/>
      <c r="L95" s="38"/>
      <c r="M95" s="39"/>
      <c r="N95" s="108"/>
    </row>
    <row r="96" spans="1:15" s="65" customFormat="1" ht="49.5" customHeight="1">
      <c r="A96" s="62" t="s">
        <v>91</v>
      </c>
      <c r="B96" s="63" t="s">
        <v>92</v>
      </c>
      <c r="C96" s="64">
        <f>C97</f>
        <v>1000</v>
      </c>
      <c r="D96" s="64">
        <f t="shared" ref="D96:K96" si="29">SUM(D99:D101)</f>
        <v>0</v>
      </c>
      <c r="E96" s="64">
        <f t="shared" si="29"/>
        <v>0</v>
      </c>
      <c r="F96" s="64">
        <f t="shared" si="29"/>
        <v>0</v>
      </c>
      <c r="G96" s="64">
        <f t="shared" si="29"/>
        <v>0</v>
      </c>
      <c r="H96" s="64">
        <f t="shared" si="29"/>
        <v>0</v>
      </c>
      <c r="I96" s="64">
        <f t="shared" si="29"/>
        <v>0</v>
      </c>
      <c r="J96" s="64">
        <f t="shared" si="29"/>
        <v>0</v>
      </c>
      <c r="K96" s="64">
        <f t="shared" si="29"/>
        <v>0</v>
      </c>
      <c r="L96" s="64">
        <f>L97</f>
        <v>1000</v>
      </c>
      <c r="M96" s="86"/>
      <c r="N96" s="36"/>
    </row>
    <row r="97" spans="1:14" s="65" customFormat="1">
      <c r="A97" s="52">
        <v>32</v>
      </c>
      <c r="B97" s="51" t="s">
        <v>18</v>
      </c>
      <c r="C97" s="64">
        <f>C98</f>
        <v>1000</v>
      </c>
      <c r="D97" s="64"/>
      <c r="E97" s="64"/>
      <c r="F97" s="64"/>
      <c r="G97" s="64"/>
      <c r="H97" s="64"/>
      <c r="I97" s="64"/>
      <c r="J97" s="64"/>
      <c r="K97" s="64"/>
      <c r="L97" s="64">
        <f>L98</f>
        <v>1000</v>
      </c>
      <c r="M97" s="39"/>
      <c r="N97" s="108"/>
    </row>
    <row r="98" spans="1:14" s="107" customFormat="1" ht="38.25" customHeight="1">
      <c r="A98" s="70">
        <v>323</v>
      </c>
      <c r="B98" s="85" t="s">
        <v>21</v>
      </c>
      <c r="C98" s="42">
        <f t="shared" ref="C98" si="30">D98+E98+F98+G98+H98+I98+J98+K98+L98</f>
        <v>1000</v>
      </c>
      <c r="D98" s="64"/>
      <c r="E98" s="64"/>
      <c r="F98" s="64"/>
      <c r="G98" s="64"/>
      <c r="H98" s="64"/>
      <c r="I98" s="64"/>
      <c r="J98" s="64"/>
      <c r="K98" s="64"/>
      <c r="L98" s="64">
        <v>1000</v>
      </c>
      <c r="M98" s="103"/>
      <c r="N98" s="36"/>
    </row>
    <row r="99" spans="1:14" ht="38.25" customHeight="1">
      <c r="A99" s="40">
        <v>32321</v>
      </c>
      <c r="B99" s="41" t="s">
        <v>60</v>
      </c>
      <c r="C99" s="42">
        <f>SUM(D99:L99)</f>
        <v>0</v>
      </c>
      <c r="D99" s="37">
        <v>0</v>
      </c>
      <c r="E99" s="37"/>
      <c r="F99" s="43"/>
      <c r="G99" s="38"/>
      <c r="H99" s="38"/>
      <c r="I99" s="38"/>
      <c r="J99" s="38"/>
      <c r="K99" s="38"/>
      <c r="L99" s="38"/>
      <c r="M99" s="39"/>
      <c r="N99" s="108"/>
    </row>
    <row r="100" spans="1:14" ht="38.25" customHeight="1">
      <c r="A100" s="40">
        <v>32322</v>
      </c>
      <c r="B100" s="41" t="s">
        <v>61</v>
      </c>
      <c r="C100" s="42">
        <f>SUM(D100:L100)</f>
        <v>0</v>
      </c>
      <c r="D100" s="37"/>
      <c r="E100" s="37"/>
      <c r="F100" s="43"/>
      <c r="G100" s="38"/>
      <c r="H100" s="38"/>
      <c r="I100" s="38"/>
      <c r="J100" s="38"/>
      <c r="K100" s="38"/>
      <c r="L100" s="38"/>
      <c r="M100" s="39"/>
      <c r="N100" s="108"/>
    </row>
    <row r="101" spans="1:14" ht="38.25" customHeight="1">
      <c r="A101" s="40">
        <v>32329</v>
      </c>
      <c r="B101" s="41" t="s">
        <v>62</v>
      </c>
      <c r="C101" s="42">
        <f>SUM(D101:L101)</f>
        <v>1000</v>
      </c>
      <c r="D101" s="37"/>
      <c r="E101" s="37"/>
      <c r="F101" s="43"/>
      <c r="G101" s="38"/>
      <c r="H101" s="38"/>
      <c r="I101" s="38"/>
      <c r="J101" s="38"/>
      <c r="K101" s="38"/>
      <c r="L101" s="38">
        <v>1000</v>
      </c>
      <c r="M101" s="39"/>
      <c r="N101" s="108"/>
    </row>
    <row r="102" spans="1:14" ht="42.75" customHeight="1">
      <c r="A102" s="58" t="s">
        <v>99</v>
      </c>
      <c r="B102" s="58" t="s">
        <v>93</v>
      </c>
      <c r="C102" s="55">
        <f>C103</f>
        <v>118000</v>
      </c>
      <c r="D102" s="55">
        <f>D103</f>
        <v>26500</v>
      </c>
      <c r="E102" s="55">
        <f t="shared" ref="E102:N102" si="31">E103</f>
        <v>0</v>
      </c>
      <c r="F102" s="55">
        <f t="shared" si="31"/>
        <v>90500</v>
      </c>
      <c r="G102" s="55">
        <f t="shared" si="31"/>
        <v>0</v>
      </c>
      <c r="H102" s="55">
        <f t="shared" si="31"/>
        <v>0</v>
      </c>
      <c r="I102" s="55">
        <f t="shared" si="31"/>
        <v>0</v>
      </c>
      <c r="J102" s="55">
        <f t="shared" si="31"/>
        <v>0</v>
      </c>
      <c r="K102" s="55">
        <f t="shared" si="31"/>
        <v>0</v>
      </c>
      <c r="L102" s="55">
        <f t="shared" si="31"/>
        <v>1000</v>
      </c>
      <c r="M102" s="55">
        <f t="shared" si="31"/>
        <v>0</v>
      </c>
      <c r="N102" s="55">
        <f t="shared" si="31"/>
        <v>0</v>
      </c>
    </row>
    <row r="103" spans="1:14">
      <c r="A103" s="53">
        <v>42</v>
      </c>
      <c r="B103" s="54" t="s">
        <v>105</v>
      </c>
      <c r="C103" s="42">
        <f t="shared" ref="C103:L103" si="32">C104+C115</f>
        <v>118000</v>
      </c>
      <c r="D103" s="42">
        <f t="shared" si="32"/>
        <v>26500</v>
      </c>
      <c r="E103" s="42">
        <f t="shared" si="32"/>
        <v>0</v>
      </c>
      <c r="F103" s="42">
        <f t="shared" si="32"/>
        <v>90500</v>
      </c>
      <c r="G103" s="42">
        <f t="shared" si="32"/>
        <v>0</v>
      </c>
      <c r="H103" s="42">
        <f t="shared" si="32"/>
        <v>0</v>
      </c>
      <c r="I103" s="42">
        <f t="shared" si="32"/>
        <v>0</v>
      </c>
      <c r="J103" s="42">
        <f t="shared" si="32"/>
        <v>0</v>
      </c>
      <c r="K103" s="42">
        <f t="shared" si="32"/>
        <v>0</v>
      </c>
      <c r="L103" s="42">
        <f t="shared" si="32"/>
        <v>1000</v>
      </c>
      <c r="M103" s="39"/>
      <c r="N103" s="109"/>
    </row>
    <row r="104" spans="1:14" s="149" customFormat="1">
      <c r="A104" s="148">
        <v>422</v>
      </c>
      <c r="B104" s="54" t="s">
        <v>106</v>
      </c>
      <c r="C104" s="42">
        <f>D104+E104+F104+G104+H104+I104+J104+K104+L104</f>
        <v>34000</v>
      </c>
      <c r="D104" s="42">
        <f t="shared" ref="D104:L104" si="33">D107+D108+D109+D110+D111+D112+D113+D114</f>
        <v>26500</v>
      </c>
      <c r="E104" s="42">
        <f t="shared" si="33"/>
        <v>0</v>
      </c>
      <c r="F104" s="42">
        <f t="shared" si="33"/>
        <v>6500</v>
      </c>
      <c r="G104" s="42">
        <f t="shared" si="33"/>
        <v>0</v>
      </c>
      <c r="H104" s="42">
        <f t="shared" si="33"/>
        <v>0</v>
      </c>
      <c r="I104" s="42">
        <f t="shared" si="33"/>
        <v>0</v>
      </c>
      <c r="J104" s="42">
        <f t="shared" si="33"/>
        <v>0</v>
      </c>
      <c r="K104" s="42">
        <f t="shared" si="33"/>
        <v>0</v>
      </c>
      <c r="L104" s="42">
        <f t="shared" si="33"/>
        <v>1000</v>
      </c>
      <c r="M104" s="86"/>
      <c r="N104" s="45"/>
    </row>
    <row r="105" spans="1:14" hidden="1">
      <c r="A105" s="34">
        <v>4221</v>
      </c>
      <c r="B105" s="35" t="s">
        <v>94</v>
      </c>
      <c r="C105" s="42">
        <f>SUM(D105:L105)</f>
        <v>0</v>
      </c>
      <c r="D105" s="37">
        <v>0</v>
      </c>
      <c r="E105" s="37"/>
      <c r="F105" s="43"/>
      <c r="G105" s="38"/>
      <c r="H105" s="38"/>
      <c r="I105" s="38"/>
      <c r="J105" s="38"/>
      <c r="K105" s="38"/>
      <c r="L105" s="38"/>
      <c r="M105" s="39"/>
      <c r="N105" s="109"/>
    </row>
    <row r="106" spans="1:14" hidden="1">
      <c r="A106" s="34">
        <v>4225</v>
      </c>
      <c r="B106" s="35" t="s">
        <v>95</v>
      </c>
      <c r="C106" s="42">
        <f>SUM(D106:L106)</f>
        <v>0</v>
      </c>
      <c r="D106" s="37">
        <v>0</v>
      </c>
      <c r="E106" s="37"/>
      <c r="F106" s="43"/>
      <c r="G106" s="38"/>
      <c r="H106" s="38"/>
      <c r="I106" s="38"/>
      <c r="J106" s="38"/>
      <c r="K106" s="38"/>
      <c r="L106" s="38"/>
      <c r="M106" s="39"/>
      <c r="N106" s="109"/>
    </row>
    <row r="107" spans="1:14" s="147" customFormat="1">
      <c r="A107" s="140">
        <v>42211</v>
      </c>
      <c r="B107" s="141" t="s">
        <v>154</v>
      </c>
      <c r="C107" s="42">
        <f t="shared" ref="C107:C116" si="34">D107+E107+F107+G107+H107+I107+J107+K107+L107</f>
        <v>3200</v>
      </c>
      <c r="D107" s="142">
        <v>2500</v>
      </c>
      <c r="E107" s="142"/>
      <c r="F107" s="143"/>
      <c r="G107" s="144"/>
      <c r="H107" s="144"/>
      <c r="I107" s="144"/>
      <c r="J107" s="144">
        <v>0</v>
      </c>
      <c r="K107" s="144"/>
      <c r="L107" s="144">
        <v>700</v>
      </c>
      <c r="M107" s="145"/>
      <c r="N107" s="146"/>
    </row>
    <row r="108" spans="1:14" s="147" customFormat="1">
      <c r="A108" s="140">
        <v>42212</v>
      </c>
      <c r="B108" s="141" t="s">
        <v>155</v>
      </c>
      <c r="C108" s="42">
        <f t="shared" si="34"/>
        <v>10050</v>
      </c>
      <c r="D108" s="142">
        <v>10000</v>
      </c>
      <c r="E108" s="142"/>
      <c r="F108" s="143"/>
      <c r="G108" s="144"/>
      <c r="H108" s="144"/>
      <c r="I108" s="144"/>
      <c r="J108" s="144"/>
      <c r="K108" s="144"/>
      <c r="L108" s="144">
        <v>50</v>
      </c>
      <c r="M108" s="145"/>
      <c r="N108" s="146"/>
    </row>
    <row r="109" spans="1:14" s="147" customFormat="1">
      <c r="A109" s="140">
        <v>42219</v>
      </c>
      <c r="B109" s="141" t="s">
        <v>164</v>
      </c>
      <c r="C109" s="42">
        <f t="shared" si="34"/>
        <v>5050</v>
      </c>
      <c r="D109" s="142">
        <v>5000</v>
      </c>
      <c r="E109" s="142"/>
      <c r="F109" s="143"/>
      <c r="G109" s="144"/>
      <c r="H109" s="144"/>
      <c r="I109" s="144"/>
      <c r="J109" s="144"/>
      <c r="K109" s="144"/>
      <c r="L109" s="144">
        <v>50</v>
      </c>
      <c r="M109" s="145"/>
      <c r="N109" s="146"/>
    </row>
    <row r="110" spans="1:14" s="147" customFormat="1">
      <c r="A110" s="140">
        <v>42239</v>
      </c>
      <c r="B110" s="141" t="s">
        <v>156</v>
      </c>
      <c r="C110" s="42">
        <f t="shared" si="34"/>
        <v>5050</v>
      </c>
      <c r="D110" s="142">
        <v>5000</v>
      </c>
      <c r="E110" s="142"/>
      <c r="F110" s="143"/>
      <c r="G110" s="144"/>
      <c r="H110" s="144"/>
      <c r="I110" s="144"/>
      <c r="J110" s="144"/>
      <c r="K110" s="144"/>
      <c r="L110" s="144">
        <v>50</v>
      </c>
      <c r="M110" s="145"/>
      <c r="N110" s="146"/>
    </row>
    <row r="111" spans="1:14" s="147" customFormat="1">
      <c r="A111" s="140">
        <v>42259</v>
      </c>
      <c r="B111" s="141" t="s">
        <v>157</v>
      </c>
      <c r="C111" s="42">
        <f t="shared" si="34"/>
        <v>2050</v>
      </c>
      <c r="D111" s="142">
        <v>2000</v>
      </c>
      <c r="E111" s="142"/>
      <c r="F111" s="143"/>
      <c r="G111" s="144"/>
      <c r="H111" s="144"/>
      <c r="I111" s="144"/>
      <c r="J111" s="144"/>
      <c r="K111" s="144"/>
      <c r="L111" s="144">
        <v>50</v>
      </c>
      <c r="M111" s="145"/>
      <c r="N111" s="146"/>
    </row>
    <row r="112" spans="1:14" s="147" customFormat="1">
      <c r="A112" s="140">
        <v>42261</v>
      </c>
      <c r="B112" s="141" t="s">
        <v>158</v>
      </c>
      <c r="C112" s="42">
        <f t="shared" si="34"/>
        <v>2050</v>
      </c>
      <c r="D112" s="142">
        <v>2000</v>
      </c>
      <c r="E112" s="142"/>
      <c r="F112" s="143"/>
      <c r="G112" s="144"/>
      <c r="H112" s="144"/>
      <c r="I112" s="144"/>
      <c r="J112" s="144"/>
      <c r="K112" s="144"/>
      <c r="L112" s="144">
        <v>50</v>
      </c>
      <c r="M112" s="145"/>
      <c r="N112" s="146"/>
    </row>
    <row r="113" spans="1:14" s="147" customFormat="1">
      <c r="A113" s="140">
        <v>42262</v>
      </c>
      <c r="B113" s="141" t="s">
        <v>159</v>
      </c>
      <c r="C113" s="42">
        <f t="shared" si="34"/>
        <v>50</v>
      </c>
      <c r="D113" s="142"/>
      <c r="E113" s="142"/>
      <c r="F113" s="143"/>
      <c r="G113" s="144"/>
      <c r="H113" s="144"/>
      <c r="I113" s="144"/>
      <c r="J113" s="144"/>
      <c r="K113" s="144"/>
      <c r="L113" s="144">
        <v>50</v>
      </c>
      <c r="M113" s="145"/>
      <c r="N113" s="146"/>
    </row>
    <row r="114" spans="1:14" s="147" customFormat="1">
      <c r="A114" s="140">
        <v>42273</v>
      </c>
      <c r="B114" s="141" t="s">
        <v>165</v>
      </c>
      <c r="C114" s="42">
        <f t="shared" si="34"/>
        <v>6500</v>
      </c>
      <c r="D114" s="142"/>
      <c r="E114" s="142"/>
      <c r="F114" s="143">
        <v>6500</v>
      </c>
      <c r="G114" s="144"/>
      <c r="H114" s="144"/>
      <c r="I114" s="144"/>
      <c r="J114" s="144"/>
      <c r="K114" s="144"/>
      <c r="L114" s="144">
        <v>0</v>
      </c>
      <c r="M114" s="145"/>
      <c r="N114" s="146"/>
    </row>
    <row r="115" spans="1:14" s="149" customFormat="1">
      <c r="A115" s="148">
        <v>424</v>
      </c>
      <c r="B115" s="54" t="s">
        <v>107</v>
      </c>
      <c r="C115" s="42">
        <f t="shared" si="34"/>
        <v>84000</v>
      </c>
      <c r="D115" s="42"/>
      <c r="E115" s="42"/>
      <c r="F115" s="64">
        <f>F116</f>
        <v>84000</v>
      </c>
      <c r="G115" s="36"/>
      <c r="H115" s="36"/>
      <c r="I115" s="36"/>
      <c r="J115" s="36">
        <f>J116</f>
        <v>0</v>
      </c>
      <c r="K115" s="36"/>
      <c r="L115" s="36">
        <v>0</v>
      </c>
      <c r="M115" s="86"/>
      <c r="N115" s="45"/>
    </row>
    <row r="116" spans="1:14" s="152" customFormat="1">
      <c r="A116" s="69">
        <v>42411</v>
      </c>
      <c r="B116" s="150" t="s">
        <v>107</v>
      </c>
      <c r="C116" s="88">
        <f t="shared" si="34"/>
        <v>84000</v>
      </c>
      <c r="D116" s="88"/>
      <c r="E116" s="88"/>
      <c r="F116" s="151">
        <f>4000+80000</f>
        <v>84000</v>
      </c>
      <c r="G116" s="108"/>
      <c r="H116" s="108"/>
      <c r="I116" s="108"/>
      <c r="J116" s="108">
        <v>0</v>
      </c>
      <c r="K116" s="108"/>
      <c r="L116" s="108">
        <v>0</v>
      </c>
      <c r="M116" s="87"/>
      <c r="N116" s="109"/>
    </row>
    <row r="117" spans="1:14" s="23" customFormat="1">
      <c r="A117" s="48"/>
      <c r="B117" s="47"/>
      <c r="D117" s="46"/>
      <c r="E117" s="46"/>
      <c r="F117" s="46"/>
    </row>
    <row r="118" spans="1:14" s="23" customFormat="1">
      <c r="A118" s="48"/>
      <c r="B118" s="47"/>
      <c r="D118" s="46"/>
      <c r="E118" s="46"/>
      <c r="F118" s="46"/>
    </row>
    <row r="119" spans="1:14" s="23" customFormat="1">
      <c r="A119" s="48"/>
      <c r="B119" s="47"/>
      <c r="D119" s="46"/>
      <c r="E119" s="46"/>
      <c r="F119" s="46"/>
    </row>
    <row r="120" spans="1:14" s="23" customFormat="1">
      <c r="A120" s="48"/>
      <c r="B120" s="47"/>
      <c r="D120" s="46"/>
      <c r="E120" s="46"/>
      <c r="F120" s="46"/>
    </row>
    <row r="121" spans="1:14" s="23" customFormat="1">
      <c r="A121" s="48"/>
      <c r="B121" s="47"/>
      <c r="D121" s="46"/>
      <c r="E121" s="46"/>
      <c r="F121" s="46"/>
    </row>
    <row r="122" spans="1:14" s="23" customFormat="1">
      <c r="A122" s="48"/>
      <c r="B122" s="47"/>
      <c r="D122" s="46"/>
      <c r="E122" s="46"/>
      <c r="F122" s="46"/>
    </row>
    <row r="123" spans="1:14" s="23" customFormat="1">
      <c r="A123" s="48"/>
      <c r="B123" s="47"/>
      <c r="D123" s="46"/>
      <c r="E123" s="46"/>
      <c r="F123" s="46"/>
    </row>
    <row r="124" spans="1:14" s="23" customFormat="1">
      <c r="A124" s="48"/>
      <c r="B124" s="47"/>
      <c r="D124" s="46"/>
      <c r="E124" s="46"/>
      <c r="F124" s="46"/>
    </row>
    <row r="125" spans="1:14" s="23" customFormat="1">
      <c r="A125" s="48"/>
      <c r="B125" s="47"/>
      <c r="D125" s="46"/>
      <c r="E125" s="46"/>
      <c r="F125" s="46"/>
    </row>
    <row r="126" spans="1:14" s="23" customFormat="1">
      <c r="A126" s="48"/>
      <c r="B126" s="47"/>
      <c r="D126" s="46"/>
      <c r="E126" s="46"/>
      <c r="F126" s="46"/>
    </row>
    <row r="127" spans="1:14" s="23" customFormat="1">
      <c r="A127" s="48"/>
      <c r="B127" s="47"/>
      <c r="D127" s="46"/>
      <c r="E127" s="46"/>
      <c r="F127" s="46"/>
    </row>
    <row r="128" spans="1:14" s="23" customFormat="1">
      <c r="A128" s="48"/>
      <c r="B128" s="47"/>
      <c r="D128" s="46"/>
      <c r="E128" s="46"/>
      <c r="F128" s="46"/>
    </row>
    <row r="129" spans="1:6" s="23" customFormat="1">
      <c r="A129" s="48"/>
      <c r="B129" s="47"/>
      <c r="D129" s="46"/>
      <c r="E129" s="46"/>
      <c r="F129" s="46"/>
    </row>
    <row r="130" spans="1:6" s="23" customFormat="1">
      <c r="A130" s="48"/>
      <c r="B130" s="47"/>
      <c r="D130" s="46"/>
      <c r="E130" s="46"/>
      <c r="F130" s="46"/>
    </row>
    <row r="131" spans="1:6" s="23" customFormat="1">
      <c r="A131" s="48"/>
      <c r="B131" s="47"/>
      <c r="D131" s="46"/>
      <c r="E131" s="46"/>
      <c r="F131" s="46"/>
    </row>
    <row r="132" spans="1:6" s="23" customFormat="1">
      <c r="A132" s="48"/>
      <c r="B132" s="47"/>
      <c r="D132" s="46"/>
      <c r="E132" s="46"/>
      <c r="F132" s="46"/>
    </row>
    <row r="133" spans="1:6" s="23" customFormat="1">
      <c r="A133" s="48"/>
      <c r="B133" s="47"/>
      <c r="D133" s="46"/>
      <c r="E133" s="46"/>
      <c r="F133" s="46"/>
    </row>
    <row r="134" spans="1:6" s="23" customFormat="1">
      <c r="A134" s="48"/>
      <c r="B134" s="47"/>
      <c r="D134" s="46"/>
      <c r="E134" s="46"/>
      <c r="F134" s="46"/>
    </row>
    <row r="135" spans="1:6" s="23" customFormat="1">
      <c r="A135" s="48"/>
      <c r="B135" s="47"/>
      <c r="D135" s="46"/>
      <c r="E135" s="46"/>
      <c r="F135" s="46"/>
    </row>
    <row r="136" spans="1:6" s="23" customFormat="1">
      <c r="A136" s="48"/>
      <c r="B136" s="47"/>
      <c r="D136" s="46"/>
      <c r="E136" s="46"/>
      <c r="F136" s="46"/>
    </row>
    <row r="137" spans="1:6" s="23" customFormat="1">
      <c r="A137" s="48"/>
      <c r="B137" s="47"/>
      <c r="D137" s="46"/>
      <c r="E137" s="46"/>
      <c r="F137" s="46"/>
    </row>
    <row r="138" spans="1:6" s="23" customFormat="1">
      <c r="A138" s="48"/>
      <c r="B138" s="47"/>
      <c r="D138" s="46"/>
      <c r="E138" s="46"/>
      <c r="F138" s="46"/>
    </row>
    <row r="139" spans="1:6" s="23" customFormat="1">
      <c r="A139" s="48"/>
      <c r="B139" s="47"/>
      <c r="D139" s="46"/>
      <c r="E139" s="46"/>
      <c r="F139" s="46"/>
    </row>
    <row r="140" spans="1:6" s="23" customFormat="1">
      <c r="A140" s="48"/>
      <c r="B140" s="47"/>
      <c r="D140" s="46"/>
      <c r="E140" s="46"/>
      <c r="F140" s="46"/>
    </row>
    <row r="141" spans="1:6" s="23" customFormat="1">
      <c r="A141" s="48"/>
      <c r="B141" s="47"/>
      <c r="D141" s="46"/>
      <c r="E141" s="46"/>
      <c r="F141" s="46"/>
    </row>
    <row r="142" spans="1:6" s="23" customFormat="1">
      <c r="A142" s="48"/>
      <c r="B142" s="47"/>
      <c r="D142" s="46"/>
      <c r="E142" s="46"/>
      <c r="F142" s="46"/>
    </row>
    <row r="143" spans="1:6" s="23" customFormat="1">
      <c r="A143" s="48"/>
      <c r="B143" s="47"/>
      <c r="D143" s="46"/>
      <c r="E143" s="46"/>
      <c r="F143" s="46"/>
    </row>
    <row r="144" spans="1:6" s="23" customFormat="1">
      <c r="A144" s="48"/>
      <c r="B144" s="47"/>
      <c r="D144" s="46"/>
      <c r="E144" s="46"/>
      <c r="F144" s="46"/>
    </row>
    <row r="145" spans="1:6" s="23" customFormat="1">
      <c r="A145" s="48"/>
      <c r="B145" s="47"/>
      <c r="D145" s="46"/>
      <c r="E145" s="46"/>
      <c r="F145" s="46"/>
    </row>
    <row r="146" spans="1:6" s="23" customFormat="1">
      <c r="A146" s="48"/>
      <c r="B146" s="47"/>
      <c r="D146" s="46"/>
      <c r="E146" s="46"/>
      <c r="F146" s="46"/>
    </row>
    <row r="147" spans="1:6" s="23" customFormat="1">
      <c r="A147" s="48"/>
      <c r="B147" s="47"/>
      <c r="D147" s="46"/>
      <c r="E147" s="46"/>
      <c r="F147" s="46"/>
    </row>
    <row r="148" spans="1:6" s="23" customFormat="1">
      <c r="A148" s="48"/>
      <c r="B148" s="47"/>
      <c r="D148" s="46"/>
      <c r="E148" s="46"/>
      <c r="F148" s="46"/>
    </row>
    <row r="149" spans="1:6" s="23" customFormat="1">
      <c r="A149" s="48"/>
      <c r="B149" s="47"/>
      <c r="D149" s="46"/>
      <c r="E149" s="46"/>
      <c r="F149" s="46"/>
    </row>
    <row r="150" spans="1:6" s="23" customFormat="1">
      <c r="A150" s="48"/>
      <c r="B150" s="47"/>
      <c r="D150" s="46"/>
      <c r="E150" s="46"/>
      <c r="F150" s="46"/>
    </row>
    <row r="151" spans="1:6" s="23" customFormat="1">
      <c r="A151" s="48"/>
      <c r="B151" s="47"/>
      <c r="D151" s="46"/>
      <c r="E151" s="46"/>
      <c r="F151" s="46"/>
    </row>
    <row r="152" spans="1:6" s="23" customFormat="1">
      <c r="A152" s="48"/>
      <c r="B152" s="47"/>
      <c r="D152" s="46"/>
      <c r="E152" s="46"/>
      <c r="F152" s="46"/>
    </row>
    <row r="153" spans="1:6" s="23" customFormat="1">
      <c r="A153" s="48"/>
      <c r="B153" s="47"/>
      <c r="D153" s="46"/>
      <c r="E153" s="46"/>
      <c r="F153" s="46"/>
    </row>
    <row r="154" spans="1:6" s="23" customFormat="1">
      <c r="A154" s="48"/>
      <c r="B154" s="47"/>
      <c r="D154" s="46"/>
      <c r="E154" s="46"/>
      <c r="F154" s="46"/>
    </row>
    <row r="155" spans="1:6" s="23" customFormat="1">
      <c r="A155" s="48"/>
      <c r="B155" s="47"/>
      <c r="D155" s="46"/>
      <c r="E155" s="46"/>
      <c r="F155" s="46"/>
    </row>
    <row r="156" spans="1:6" s="23" customFormat="1">
      <c r="A156" s="48"/>
      <c r="B156" s="47"/>
      <c r="D156" s="46"/>
      <c r="E156" s="46"/>
      <c r="F156" s="46"/>
    </row>
    <row r="157" spans="1:6" s="23" customFormat="1">
      <c r="A157" s="48"/>
      <c r="B157" s="47"/>
      <c r="D157" s="46"/>
      <c r="E157" s="46"/>
      <c r="F157" s="46"/>
    </row>
    <row r="158" spans="1:6" s="23" customFormat="1">
      <c r="A158" s="48"/>
      <c r="B158" s="47"/>
      <c r="D158" s="46"/>
      <c r="E158" s="46"/>
      <c r="F158" s="46"/>
    </row>
    <row r="159" spans="1:6" s="23" customFormat="1">
      <c r="A159" s="48"/>
      <c r="B159" s="47"/>
      <c r="D159" s="46"/>
      <c r="E159" s="46"/>
      <c r="F159" s="46"/>
    </row>
    <row r="160" spans="1:6" s="23" customFormat="1">
      <c r="A160" s="48"/>
      <c r="B160" s="47"/>
      <c r="D160" s="46"/>
      <c r="E160" s="46"/>
      <c r="F160" s="46"/>
    </row>
    <row r="161" spans="1:6" s="23" customFormat="1">
      <c r="A161" s="48"/>
      <c r="B161" s="47"/>
      <c r="D161" s="46"/>
      <c r="E161" s="46"/>
      <c r="F161" s="46"/>
    </row>
    <row r="162" spans="1:6" s="23" customFormat="1">
      <c r="A162" s="48"/>
      <c r="B162" s="47"/>
      <c r="D162" s="46"/>
      <c r="E162" s="46"/>
      <c r="F162" s="46"/>
    </row>
    <row r="163" spans="1:6" s="23" customFormat="1">
      <c r="A163" s="48"/>
      <c r="B163" s="47"/>
      <c r="D163" s="46"/>
      <c r="E163" s="46"/>
      <c r="F163" s="46"/>
    </row>
    <row r="164" spans="1:6" s="23" customFormat="1">
      <c r="A164" s="48"/>
      <c r="B164" s="47"/>
      <c r="D164" s="46"/>
      <c r="E164" s="46"/>
      <c r="F164" s="46"/>
    </row>
    <row r="165" spans="1:6" s="23" customFormat="1">
      <c r="A165" s="48"/>
      <c r="B165" s="47"/>
      <c r="D165" s="46"/>
      <c r="E165" s="46"/>
      <c r="F165" s="46"/>
    </row>
    <row r="166" spans="1:6" s="23" customFormat="1">
      <c r="A166" s="48"/>
      <c r="B166" s="47"/>
      <c r="D166" s="46"/>
      <c r="E166" s="46"/>
      <c r="F166" s="46"/>
    </row>
    <row r="167" spans="1:6" s="23" customFormat="1">
      <c r="A167" s="48"/>
      <c r="B167" s="47"/>
      <c r="D167" s="46"/>
      <c r="E167" s="46"/>
      <c r="F167" s="46"/>
    </row>
    <row r="168" spans="1:6" s="23" customFormat="1">
      <c r="A168" s="48"/>
      <c r="B168" s="47"/>
      <c r="D168" s="46"/>
      <c r="E168" s="46"/>
      <c r="F168" s="46"/>
    </row>
    <row r="169" spans="1:6" s="23" customFormat="1">
      <c r="A169" s="48"/>
      <c r="B169" s="47"/>
      <c r="D169" s="46"/>
      <c r="E169" s="46"/>
      <c r="F169" s="46"/>
    </row>
    <row r="170" spans="1:6" s="23" customFormat="1">
      <c r="A170" s="48"/>
      <c r="B170" s="47"/>
      <c r="D170" s="46"/>
      <c r="E170" s="46"/>
      <c r="F170" s="46"/>
    </row>
    <row r="171" spans="1:6" s="23" customFormat="1">
      <c r="A171" s="48"/>
      <c r="B171" s="47"/>
      <c r="D171" s="46"/>
      <c r="E171" s="46"/>
      <c r="F171" s="46"/>
    </row>
    <row r="172" spans="1:6" s="23" customFormat="1">
      <c r="A172" s="48"/>
      <c r="B172" s="47"/>
      <c r="D172" s="46"/>
      <c r="E172" s="46"/>
      <c r="F172" s="46"/>
    </row>
    <row r="173" spans="1:6" s="23" customFormat="1">
      <c r="A173" s="48"/>
      <c r="B173" s="47"/>
      <c r="D173" s="46"/>
      <c r="E173" s="46"/>
      <c r="F173" s="46"/>
    </row>
    <row r="174" spans="1:6" s="23" customFormat="1">
      <c r="A174" s="48"/>
      <c r="B174" s="47"/>
      <c r="D174" s="46"/>
      <c r="E174" s="46"/>
      <c r="F174" s="46"/>
    </row>
    <row r="175" spans="1:6" s="23" customFormat="1">
      <c r="A175" s="48"/>
      <c r="B175" s="47"/>
      <c r="D175" s="46"/>
      <c r="E175" s="46"/>
      <c r="F175" s="46"/>
    </row>
    <row r="176" spans="1:6" s="23" customFormat="1">
      <c r="A176" s="48"/>
      <c r="B176" s="47"/>
      <c r="D176" s="46"/>
      <c r="E176" s="46"/>
      <c r="F176" s="46"/>
    </row>
    <row r="177" spans="1:6" s="23" customFormat="1">
      <c r="A177" s="48"/>
      <c r="B177" s="47"/>
      <c r="D177" s="46"/>
      <c r="E177" s="46"/>
      <c r="F177" s="46"/>
    </row>
    <row r="178" spans="1:6" s="23" customFormat="1">
      <c r="A178" s="48"/>
      <c r="B178" s="47"/>
      <c r="D178" s="46"/>
      <c r="E178" s="46"/>
      <c r="F178" s="46"/>
    </row>
    <row r="179" spans="1:6" s="23" customFormat="1">
      <c r="A179" s="48"/>
      <c r="B179" s="47"/>
      <c r="D179" s="46"/>
      <c r="E179" s="46"/>
      <c r="F179" s="46"/>
    </row>
    <row r="180" spans="1:6" s="23" customFormat="1">
      <c r="A180" s="48"/>
      <c r="B180" s="47"/>
      <c r="D180" s="46"/>
      <c r="E180" s="46"/>
      <c r="F180" s="46"/>
    </row>
    <row r="181" spans="1:6" s="23" customFormat="1">
      <c r="A181" s="48"/>
      <c r="B181" s="47"/>
      <c r="D181" s="46"/>
      <c r="E181" s="46"/>
      <c r="F181" s="46"/>
    </row>
    <row r="182" spans="1:6" s="23" customFormat="1">
      <c r="A182" s="48"/>
      <c r="B182" s="47"/>
      <c r="D182" s="46"/>
      <c r="E182" s="46"/>
      <c r="F182" s="46"/>
    </row>
    <row r="183" spans="1:6" s="23" customFormat="1">
      <c r="A183" s="48"/>
      <c r="B183" s="47"/>
      <c r="D183" s="46"/>
      <c r="E183" s="46"/>
      <c r="F183" s="46"/>
    </row>
    <row r="184" spans="1:6" s="23" customFormat="1">
      <c r="A184" s="48"/>
      <c r="B184" s="47"/>
      <c r="D184" s="46"/>
      <c r="E184" s="46"/>
      <c r="F184" s="46"/>
    </row>
    <row r="185" spans="1:6" s="23" customFormat="1">
      <c r="A185" s="48"/>
      <c r="B185" s="47"/>
      <c r="D185" s="46"/>
      <c r="E185" s="46"/>
      <c r="F185" s="46"/>
    </row>
    <row r="186" spans="1:6" s="23" customFormat="1">
      <c r="A186" s="48"/>
      <c r="B186" s="47"/>
      <c r="D186" s="46"/>
      <c r="E186" s="46"/>
      <c r="F186" s="46"/>
    </row>
    <row r="187" spans="1:6" s="23" customFormat="1">
      <c r="A187" s="48"/>
      <c r="B187" s="47"/>
      <c r="D187" s="46"/>
      <c r="E187" s="46"/>
      <c r="F187" s="46"/>
    </row>
    <row r="188" spans="1:6" s="23" customFormat="1">
      <c r="A188" s="48"/>
      <c r="B188" s="47"/>
      <c r="D188" s="46"/>
      <c r="E188" s="46"/>
      <c r="F188" s="46"/>
    </row>
    <row r="189" spans="1:6" s="23" customFormat="1">
      <c r="A189" s="48"/>
      <c r="B189" s="47"/>
      <c r="D189" s="46"/>
      <c r="E189" s="46"/>
      <c r="F189" s="46"/>
    </row>
    <row r="190" spans="1:6" s="23" customFormat="1">
      <c r="A190" s="48"/>
      <c r="B190" s="47"/>
      <c r="D190" s="46"/>
      <c r="E190" s="46"/>
      <c r="F190" s="46"/>
    </row>
    <row r="191" spans="1:6" s="23" customFormat="1">
      <c r="A191" s="48"/>
      <c r="B191" s="47"/>
      <c r="D191" s="46"/>
      <c r="E191" s="46"/>
      <c r="F191" s="46"/>
    </row>
    <row r="192" spans="1:6" s="23" customFormat="1">
      <c r="A192" s="48"/>
      <c r="B192" s="47"/>
      <c r="D192" s="46"/>
      <c r="E192" s="46"/>
      <c r="F192" s="46"/>
    </row>
    <row r="193" spans="1:6" s="23" customFormat="1">
      <c r="A193" s="48"/>
      <c r="B193" s="47"/>
      <c r="D193" s="46"/>
      <c r="E193" s="46"/>
      <c r="F193" s="46"/>
    </row>
    <row r="194" spans="1:6" s="23" customFormat="1">
      <c r="A194" s="48"/>
      <c r="B194" s="47"/>
      <c r="D194" s="46"/>
      <c r="E194" s="46"/>
      <c r="F194" s="46"/>
    </row>
    <row r="195" spans="1:6" s="23" customFormat="1">
      <c r="A195" s="48"/>
      <c r="B195" s="47"/>
      <c r="D195" s="46"/>
      <c r="E195" s="46"/>
      <c r="F195" s="46"/>
    </row>
    <row r="196" spans="1:6" s="23" customFormat="1">
      <c r="A196" s="48"/>
      <c r="B196" s="47"/>
      <c r="D196" s="46"/>
      <c r="E196" s="46"/>
      <c r="F196" s="46"/>
    </row>
    <row r="197" spans="1:6" s="23" customFormat="1">
      <c r="A197" s="48"/>
      <c r="B197" s="47"/>
      <c r="D197" s="46"/>
      <c r="E197" s="46"/>
      <c r="F197" s="46"/>
    </row>
    <row r="198" spans="1:6" s="23" customFormat="1">
      <c r="A198" s="48"/>
      <c r="B198" s="47"/>
      <c r="D198" s="46"/>
      <c r="E198" s="46"/>
      <c r="F198" s="46"/>
    </row>
    <row r="199" spans="1:6" s="23" customFormat="1">
      <c r="A199" s="48"/>
      <c r="B199" s="47"/>
      <c r="D199" s="46"/>
      <c r="E199" s="46"/>
      <c r="F199" s="46"/>
    </row>
    <row r="200" spans="1:6" s="23" customFormat="1">
      <c r="A200" s="48"/>
      <c r="B200" s="47"/>
      <c r="D200" s="46"/>
      <c r="E200" s="46"/>
      <c r="F200" s="46"/>
    </row>
    <row r="201" spans="1:6" s="23" customFormat="1">
      <c r="A201" s="48"/>
      <c r="B201" s="47"/>
      <c r="D201" s="46"/>
      <c r="E201" s="46"/>
      <c r="F201" s="46"/>
    </row>
    <row r="202" spans="1:6" s="23" customFormat="1">
      <c r="A202" s="48"/>
      <c r="B202" s="47"/>
      <c r="D202" s="46"/>
      <c r="E202" s="46"/>
      <c r="F202" s="46"/>
    </row>
    <row r="203" spans="1:6" s="23" customFormat="1">
      <c r="A203" s="48"/>
      <c r="B203" s="47"/>
      <c r="D203" s="46"/>
      <c r="E203" s="46"/>
      <c r="F203" s="46"/>
    </row>
    <row r="204" spans="1:6" s="23" customFormat="1">
      <c r="A204" s="48"/>
      <c r="B204" s="47"/>
      <c r="D204" s="46"/>
      <c r="E204" s="46"/>
      <c r="F204" s="46"/>
    </row>
    <row r="205" spans="1:6" s="23" customFormat="1">
      <c r="A205" s="48"/>
      <c r="B205" s="47"/>
      <c r="D205" s="46"/>
      <c r="E205" s="46"/>
      <c r="F205" s="46"/>
    </row>
    <row r="206" spans="1:6" s="23" customFormat="1">
      <c r="A206" s="48"/>
      <c r="B206" s="47"/>
      <c r="D206" s="46"/>
      <c r="E206" s="46"/>
      <c r="F206" s="46"/>
    </row>
    <row r="207" spans="1:6" s="23" customFormat="1">
      <c r="A207" s="48"/>
      <c r="B207" s="47"/>
      <c r="D207" s="46"/>
      <c r="E207" s="46"/>
      <c r="F207" s="46"/>
    </row>
    <row r="208" spans="1:6" s="23" customFormat="1">
      <c r="A208" s="48"/>
      <c r="B208" s="47"/>
      <c r="D208" s="46"/>
      <c r="E208" s="46"/>
      <c r="F208" s="46"/>
    </row>
    <row r="209" spans="1:6" s="23" customFormat="1">
      <c r="A209" s="48"/>
      <c r="B209" s="47"/>
      <c r="D209" s="46"/>
      <c r="E209" s="46"/>
      <c r="F209" s="46"/>
    </row>
    <row r="210" spans="1:6" s="23" customFormat="1">
      <c r="A210" s="48"/>
      <c r="B210" s="47"/>
      <c r="D210" s="46"/>
      <c r="E210" s="46"/>
      <c r="F210" s="46"/>
    </row>
    <row r="211" spans="1:6" s="23" customFormat="1">
      <c r="A211" s="48"/>
      <c r="B211" s="47"/>
      <c r="D211" s="46"/>
      <c r="E211" s="46"/>
      <c r="F211" s="46"/>
    </row>
    <row r="212" spans="1:6" s="23" customFormat="1">
      <c r="A212" s="48"/>
      <c r="B212" s="47"/>
      <c r="D212" s="46"/>
      <c r="E212" s="46"/>
      <c r="F212" s="46"/>
    </row>
    <row r="213" spans="1:6" s="23" customFormat="1">
      <c r="A213" s="48"/>
      <c r="B213" s="47"/>
      <c r="D213" s="46"/>
      <c r="E213" s="46"/>
      <c r="F213" s="46"/>
    </row>
    <row r="214" spans="1:6" s="23" customFormat="1">
      <c r="A214" s="48"/>
      <c r="B214" s="47"/>
      <c r="D214" s="46"/>
      <c r="E214" s="46"/>
      <c r="F214" s="46"/>
    </row>
    <row r="215" spans="1:6" s="23" customFormat="1">
      <c r="A215" s="48"/>
      <c r="B215" s="47"/>
      <c r="D215" s="46"/>
      <c r="E215" s="46"/>
      <c r="F215" s="46"/>
    </row>
    <row r="216" spans="1:6" s="23" customFormat="1">
      <c r="A216" s="48"/>
      <c r="B216" s="47"/>
      <c r="D216" s="46"/>
      <c r="E216" s="46"/>
      <c r="F216" s="46"/>
    </row>
    <row r="217" spans="1:6" s="23" customFormat="1">
      <c r="A217" s="48"/>
      <c r="B217" s="47"/>
      <c r="D217" s="46"/>
      <c r="E217" s="46"/>
      <c r="F217" s="46"/>
    </row>
    <row r="218" spans="1:6" s="23" customFormat="1">
      <c r="A218" s="48"/>
      <c r="B218" s="47"/>
      <c r="D218" s="46"/>
      <c r="E218" s="46"/>
      <c r="F218" s="46"/>
    </row>
    <row r="219" spans="1:6" s="23" customFormat="1">
      <c r="A219" s="48"/>
      <c r="B219" s="47"/>
      <c r="D219" s="46"/>
      <c r="E219" s="46"/>
      <c r="F219" s="46"/>
    </row>
    <row r="220" spans="1:6" s="23" customFormat="1">
      <c r="A220" s="48"/>
      <c r="B220" s="47"/>
      <c r="D220" s="46"/>
      <c r="E220" s="46"/>
      <c r="F220" s="46"/>
    </row>
    <row r="221" spans="1:6" s="23" customFormat="1">
      <c r="A221" s="48"/>
      <c r="B221" s="47"/>
      <c r="D221" s="46"/>
      <c r="E221" s="46"/>
      <c r="F221" s="46"/>
    </row>
    <row r="222" spans="1:6" s="23" customFormat="1">
      <c r="A222" s="48"/>
      <c r="B222" s="47"/>
      <c r="D222" s="46"/>
      <c r="E222" s="46"/>
      <c r="F222" s="46"/>
    </row>
    <row r="223" spans="1:6" s="23" customFormat="1">
      <c r="A223" s="48"/>
      <c r="B223" s="47"/>
      <c r="D223" s="46"/>
      <c r="E223" s="46"/>
      <c r="F223" s="46"/>
    </row>
    <row r="224" spans="1:6" s="23" customFormat="1">
      <c r="A224" s="48"/>
      <c r="B224" s="47"/>
      <c r="D224" s="46"/>
      <c r="E224" s="46"/>
      <c r="F224" s="46"/>
    </row>
    <row r="225" spans="1:6" s="23" customFormat="1">
      <c r="A225" s="48"/>
      <c r="B225" s="47"/>
      <c r="D225" s="46"/>
      <c r="E225" s="46"/>
      <c r="F225" s="46"/>
    </row>
    <row r="226" spans="1:6" s="23" customFormat="1">
      <c r="A226" s="48"/>
      <c r="B226" s="47"/>
      <c r="D226" s="46"/>
      <c r="E226" s="46"/>
      <c r="F226" s="46"/>
    </row>
    <row r="227" spans="1:6" s="23" customFormat="1">
      <c r="A227" s="48"/>
      <c r="B227" s="47"/>
      <c r="D227" s="46"/>
      <c r="E227" s="46"/>
      <c r="F227" s="46"/>
    </row>
    <row r="228" spans="1:6" s="23" customFormat="1">
      <c r="A228" s="48"/>
      <c r="B228" s="47"/>
      <c r="D228" s="46"/>
      <c r="E228" s="46"/>
      <c r="F228" s="46"/>
    </row>
    <row r="229" spans="1:6" s="23" customFormat="1">
      <c r="A229" s="48"/>
      <c r="B229" s="47"/>
      <c r="D229" s="46"/>
      <c r="E229" s="46"/>
      <c r="F229" s="46"/>
    </row>
    <row r="230" spans="1:6" s="23" customFormat="1">
      <c r="A230" s="48"/>
      <c r="B230" s="47"/>
      <c r="D230" s="46"/>
      <c r="E230" s="46"/>
      <c r="F230" s="46"/>
    </row>
    <row r="231" spans="1:6" s="23" customFormat="1">
      <c r="A231" s="48"/>
      <c r="B231" s="47"/>
      <c r="D231" s="46"/>
      <c r="E231" s="46"/>
      <c r="F231" s="46"/>
    </row>
    <row r="232" spans="1:6" s="23" customFormat="1">
      <c r="A232" s="48"/>
      <c r="B232" s="47"/>
      <c r="D232" s="46"/>
      <c r="E232" s="46"/>
      <c r="F232" s="46"/>
    </row>
    <row r="233" spans="1:6" s="23" customFormat="1">
      <c r="A233" s="48"/>
      <c r="B233" s="47"/>
      <c r="D233" s="46"/>
      <c r="E233" s="46"/>
      <c r="F233" s="46"/>
    </row>
    <row r="234" spans="1:6" s="23" customFormat="1">
      <c r="A234" s="48"/>
      <c r="B234" s="47"/>
      <c r="D234" s="46"/>
      <c r="E234" s="46"/>
      <c r="F234" s="46"/>
    </row>
    <row r="235" spans="1:6" s="23" customFormat="1">
      <c r="A235" s="48"/>
      <c r="B235" s="47"/>
      <c r="D235" s="46"/>
      <c r="E235" s="46"/>
      <c r="F235" s="46"/>
    </row>
    <row r="236" spans="1:6" s="23" customFormat="1">
      <c r="A236" s="48"/>
      <c r="B236" s="47"/>
      <c r="D236" s="46"/>
      <c r="E236" s="46"/>
      <c r="F236" s="46"/>
    </row>
    <row r="237" spans="1:6" s="23" customFormat="1">
      <c r="A237" s="48"/>
      <c r="B237" s="47"/>
      <c r="D237" s="46"/>
      <c r="E237" s="46"/>
      <c r="F237" s="46"/>
    </row>
    <row r="238" spans="1:6" s="23" customFormat="1">
      <c r="A238" s="48"/>
      <c r="B238" s="47"/>
      <c r="D238" s="46"/>
      <c r="E238" s="46"/>
      <c r="F238" s="46"/>
    </row>
    <row r="239" spans="1:6" s="23" customFormat="1">
      <c r="A239" s="48"/>
      <c r="B239" s="47"/>
      <c r="D239" s="46"/>
      <c r="E239" s="46"/>
      <c r="F239" s="46"/>
    </row>
    <row r="240" spans="1:6" s="23" customFormat="1">
      <c r="A240" s="48"/>
      <c r="B240" s="47"/>
      <c r="D240" s="46"/>
      <c r="E240" s="46"/>
      <c r="F240" s="46"/>
    </row>
    <row r="241" spans="1:6" s="23" customFormat="1">
      <c r="A241" s="48"/>
      <c r="B241" s="47"/>
      <c r="D241" s="46"/>
      <c r="E241" s="46"/>
      <c r="F241" s="46"/>
    </row>
    <row r="242" spans="1:6" s="23" customFormat="1">
      <c r="A242" s="48"/>
      <c r="B242" s="47"/>
      <c r="D242" s="46"/>
      <c r="E242" s="46"/>
      <c r="F242" s="46"/>
    </row>
    <row r="243" spans="1:6" s="23" customFormat="1">
      <c r="A243" s="48"/>
      <c r="B243" s="47"/>
      <c r="D243" s="46"/>
      <c r="E243" s="46"/>
      <c r="F243" s="46"/>
    </row>
    <row r="244" spans="1:6" s="23" customFormat="1">
      <c r="A244" s="48"/>
      <c r="B244" s="47"/>
      <c r="D244" s="46"/>
      <c r="E244" s="46"/>
      <c r="F244" s="46"/>
    </row>
    <row r="245" spans="1:6" s="23" customFormat="1">
      <c r="A245" s="48"/>
      <c r="B245" s="47"/>
      <c r="D245" s="46"/>
      <c r="E245" s="46"/>
      <c r="F245" s="46"/>
    </row>
    <row r="246" spans="1:6" s="23" customFormat="1">
      <c r="A246" s="48"/>
      <c r="B246" s="47"/>
      <c r="D246" s="46"/>
      <c r="E246" s="46"/>
      <c r="F246" s="46"/>
    </row>
    <row r="247" spans="1:6" s="23" customFormat="1">
      <c r="A247" s="48"/>
      <c r="B247" s="47"/>
      <c r="D247" s="46"/>
      <c r="E247" s="46"/>
      <c r="F247" s="46"/>
    </row>
    <row r="248" spans="1:6" s="23" customFormat="1">
      <c r="A248" s="48"/>
      <c r="B248" s="47"/>
      <c r="D248" s="46"/>
      <c r="E248" s="46"/>
      <c r="F248" s="46"/>
    </row>
    <row r="249" spans="1:6" s="23" customFormat="1">
      <c r="A249" s="48"/>
      <c r="B249" s="47"/>
      <c r="D249" s="46"/>
      <c r="E249" s="46"/>
      <c r="F249" s="46"/>
    </row>
    <row r="250" spans="1:6" s="23" customFormat="1">
      <c r="A250" s="48"/>
      <c r="B250" s="47"/>
      <c r="D250" s="46"/>
      <c r="E250" s="46"/>
      <c r="F250" s="46"/>
    </row>
    <row r="251" spans="1:6" s="23" customFormat="1">
      <c r="A251" s="48"/>
      <c r="B251" s="47"/>
      <c r="D251" s="46"/>
      <c r="E251" s="46"/>
      <c r="F251" s="46"/>
    </row>
    <row r="252" spans="1:6" s="23" customFormat="1">
      <c r="A252" s="48"/>
      <c r="B252" s="47"/>
      <c r="D252" s="46"/>
      <c r="E252" s="46"/>
      <c r="F252" s="46"/>
    </row>
    <row r="253" spans="1:6" s="23" customFormat="1">
      <c r="A253" s="48"/>
      <c r="B253" s="47"/>
      <c r="D253" s="46"/>
      <c r="E253" s="46"/>
      <c r="F253" s="46"/>
    </row>
    <row r="254" spans="1:6" s="23" customFormat="1">
      <c r="A254" s="48"/>
      <c r="B254" s="47"/>
      <c r="D254" s="46"/>
      <c r="E254" s="46"/>
      <c r="F254" s="46"/>
    </row>
    <row r="255" spans="1:6" s="23" customFormat="1">
      <c r="A255" s="48"/>
      <c r="B255" s="47"/>
      <c r="D255" s="46"/>
      <c r="E255" s="46"/>
      <c r="F255" s="46"/>
    </row>
    <row r="256" spans="1:6" s="23" customFormat="1">
      <c r="A256" s="48"/>
      <c r="B256" s="47"/>
      <c r="D256" s="46"/>
      <c r="E256" s="46"/>
      <c r="F256" s="46"/>
    </row>
    <row r="257" spans="1:6" s="23" customFormat="1">
      <c r="A257" s="48"/>
      <c r="B257" s="47"/>
      <c r="D257" s="46"/>
      <c r="E257" s="46"/>
      <c r="F257" s="46"/>
    </row>
    <row r="258" spans="1:6" s="23" customFormat="1">
      <c r="A258" s="48"/>
      <c r="B258" s="47"/>
      <c r="D258" s="46"/>
      <c r="E258" s="46"/>
      <c r="F258" s="46"/>
    </row>
    <row r="259" spans="1:6" s="23" customFormat="1">
      <c r="A259" s="48"/>
      <c r="B259" s="47"/>
      <c r="D259" s="46"/>
      <c r="E259" s="46"/>
      <c r="F259" s="46"/>
    </row>
    <row r="260" spans="1:6" s="23" customFormat="1">
      <c r="A260" s="48"/>
      <c r="B260" s="47"/>
      <c r="D260" s="46"/>
      <c r="E260" s="46"/>
      <c r="F260" s="46"/>
    </row>
    <row r="261" spans="1:6" s="23" customFormat="1">
      <c r="A261" s="48"/>
      <c r="B261" s="47"/>
      <c r="D261" s="46"/>
      <c r="E261" s="46"/>
      <c r="F261" s="46"/>
    </row>
    <row r="262" spans="1:6" s="23" customFormat="1">
      <c r="A262" s="48"/>
      <c r="B262" s="47"/>
      <c r="D262" s="46"/>
      <c r="E262" s="46"/>
      <c r="F262" s="46"/>
    </row>
  </sheetData>
  <mergeCells count="12">
    <mergeCell ref="A2:N2"/>
    <mergeCell ref="K4:K5"/>
    <mergeCell ref="L4:L5"/>
    <mergeCell ref="M4:M5"/>
    <mergeCell ref="N4:N5"/>
    <mergeCell ref="I4:I5"/>
    <mergeCell ref="J4:J5"/>
    <mergeCell ref="A6:B6"/>
    <mergeCell ref="C4:C5"/>
    <mergeCell ref="D4:F4"/>
    <mergeCell ref="G4:G5"/>
    <mergeCell ref="H4:H5"/>
  </mergeCells>
  <phoneticPr fontId="0" type="noConversion"/>
  <printOptions horizontalCentered="1"/>
  <pageMargins left="0.15748031496062992" right="0.19685039370078741" top="0.43307086614173229" bottom="0.39370078740157483" header="0.31496062992125984" footer="0.19685039370078741"/>
  <pageSetup paperSize="9" scale="55" firstPageNumber="3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259"/>
  <sheetViews>
    <sheetView workbookViewId="0">
      <selection activeCell="C6" sqref="C6"/>
    </sheetView>
  </sheetViews>
  <sheetFormatPr defaultRowHeight="15.75"/>
  <cols>
    <col min="1" max="1" width="20.42578125" style="49" customWidth="1"/>
    <col min="2" max="2" width="53" style="50" customWidth="1"/>
    <col min="3" max="3" width="14.85546875" style="22" customWidth="1"/>
    <col min="4" max="4" width="13.28515625" style="21" customWidth="1"/>
    <col min="5" max="5" width="12.7109375" style="21" customWidth="1"/>
    <col min="6" max="6" width="15" style="21" customWidth="1"/>
    <col min="7" max="7" width="12.28515625" style="22" customWidth="1"/>
    <col min="8" max="8" width="13.85546875" style="22" customWidth="1"/>
    <col min="9" max="10" width="11.85546875" style="22" customWidth="1"/>
    <col min="11" max="11" width="16.42578125" style="22" customWidth="1"/>
    <col min="12" max="12" width="13" style="22" customWidth="1"/>
    <col min="13" max="13" width="18.7109375" style="22" customWidth="1"/>
    <col min="14" max="14" width="20.7109375" style="23" customWidth="1"/>
    <col min="15" max="16384" width="9.140625" style="22"/>
  </cols>
  <sheetData>
    <row r="1" spans="1:14" ht="15" customHeight="1"/>
    <row r="2" spans="1:14" ht="20.25" customHeight="1">
      <c r="A2" s="214" t="s">
        <v>183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5" customHeight="1">
      <c r="A3" s="25"/>
      <c r="B3" s="25"/>
      <c r="C3" s="25"/>
      <c r="D3" s="26"/>
      <c r="E3" s="26"/>
      <c r="F3" s="26"/>
      <c r="G3" s="26"/>
      <c r="H3" s="26"/>
      <c r="I3" s="26"/>
      <c r="J3" s="26"/>
      <c r="K3" s="26"/>
      <c r="L3" s="23" t="s">
        <v>6</v>
      </c>
      <c r="M3" s="26"/>
      <c r="N3" s="23" t="s">
        <v>6</v>
      </c>
    </row>
    <row r="4" spans="1:14" s="28" customFormat="1" ht="32.25" customHeight="1">
      <c r="A4" s="24" t="s">
        <v>33</v>
      </c>
      <c r="B4" s="27"/>
      <c r="C4" s="207" t="s">
        <v>184</v>
      </c>
      <c r="D4" s="209" t="s">
        <v>7</v>
      </c>
      <c r="E4" s="210"/>
      <c r="F4" s="211"/>
      <c r="G4" s="212" t="s">
        <v>8</v>
      </c>
      <c r="H4" s="212" t="s">
        <v>9</v>
      </c>
      <c r="I4" s="212" t="s">
        <v>10</v>
      </c>
      <c r="J4" s="212" t="s">
        <v>14</v>
      </c>
      <c r="K4" s="215" t="s">
        <v>34</v>
      </c>
      <c r="L4" s="215" t="s">
        <v>182</v>
      </c>
      <c r="M4" s="207" t="s">
        <v>175</v>
      </c>
      <c r="N4" s="207" t="s">
        <v>176</v>
      </c>
    </row>
    <row r="5" spans="1:14" s="32" customFormat="1" ht="60" customHeight="1">
      <c r="A5" s="29" t="s">
        <v>35</v>
      </c>
      <c r="B5" s="30" t="s">
        <v>96</v>
      </c>
      <c r="C5" s="217"/>
      <c r="D5" s="31" t="s">
        <v>29</v>
      </c>
      <c r="E5" s="31" t="s">
        <v>30</v>
      </c>
      <c r="F5" s="31" t="s">
        <v>31</v>
      </c>
      <c r="G5" s="213"/>
      <c r="H5" s="213"/>
      <c r="I5" s="213"/>
      <c r="J5" s="213"/>
      <c r="K5" s="216"/>
      <c r="L5" s="216"/>
      <c r="M5" s="217"/>
      <c r="N5" s="217"/>
    </row>
    <row r="6" spans="1:14" s="32" customFormat="1" ht="27" customHeight="1">
      <c r="A6" s="205" t="s">
        <v>100</v>
      </c>
      <c r="B6" s="218"/>
      <c r="C6" s="33">
        <f>D6+E6+F6+G6+H6+I6+J6+K6+L6</f>
        <v>10368078</v>
      </c>
      <c r="D6" s="33">
        <f t="shared" ref="D6:L6" si="0">D7+D99</f>
        <v>1251059</v>
      </c>
      <c r="E6" s="33">
        <f t="shared" si="0"/>
        <v>32650</v>
      </c>
      <c r="F6" s="33">
        <f t="shared" si="0"/>
        <v>8072500</v>
      </c>
      <c r="G6" s="33">
        <f t="shared" si="0"/>
        <v>30565</v>
      </c>
      <c r="H6" s="33">
        <f t="shared" si="0"/>
        <v>785000</v>
      </c>
      <c r="I6" s="33">
        <f t="shared" si="0"/>
        <v>0</v>
      </c>
      <c r="J6" s="33">
        <f t="shared" si="0"/>
        <v>10000</v>
      </c>
      <c r="K6" s="33">
        <f t="shared" si="0"/>
        <v>1000</v>
      </c>
      <c r="L6" s="33">
        <f t="shared" si="0"/>
        <v>185304</v>
      </c>
      <c r="M6" s="33">
        <f>M7+M99</f>
        <v>10453115</v>
      </c>
      <c r="N6" s="33">
        <f>N7+N99</f>
        <v>10636425</v>
      </c>
    </row>
    <row r="7" spans="1:14" s="32" customFormat="1" ht="34.5" customHeight="1">
      <c r="A7" s="56" t="s">
        <v>36</v>
      </c>
      <c r="B7" s="56" t="s">
        <v>37</v>
      </c>
      <c r="C7" s="57">
        <f t="shared" ref="C7:L7" si="1">C8+C17+C81+C93</f>
        <v>10244578</v>
      </c>
      <c r="D7" s="57">
        <f t="shared" si="1"/>
        <v>1224559</v>
      </c>
      <c r="E7" s="57">
        <f t="shared" si="1"/>
        <v>32650</v>
      </c>
      <c r="F7" s="57">
        <f t="shared" si="1"/>
        <v>7982000</v>
      </c>
      <c r="G7" s="57">
        <f t="shared" si="1"/>
        <v>30565</v>
      </c>
      <c r="H7" s="57">
        <f t="shared" si="1"/>
        <v>785000</v>
      </c>
      <c r="I7" s="57">
        <f t="shared" si="1"/>
        <v>0</v>
      </c>
      <c r="J7" s="57">
        <f t="shared" si="1"/>
        <v>10000</v>
      </c>
      <c r="K7" s="57">
        <f t="shared" si="1"/>
        <v>1000</v>
      </c>
      <c r="L7" s="57">
        <f t="shared" si="1"/>
        <v>184304</v>
      </c>
      <c r="M7" s="57">
        <f>M8+M17+M81</f>
        <v>10310315</v>
      </c>
      <c r="N7" s="57">
        <f>N8+N17+N81</f>
        <v>10490765</v>
      </c>
    </row>
    <row r="8" spans="1:14" s="61" customFormat="1" ht="26.25" customHeight="1">
      <c r="A8" s="59" t="s">
        <v>38</v>
      </c>
      <c r="B8" s="59" t="s">
        <v>39</v>
      </c>
      <c r="C8" s="60">
        <f t="shared" ref="C8:L8" si="2">C9+C16</f>
        <v>8619880</v>
      </c>
      <c r="D8" s="60">
        <f>D9+D16</f>
        <v>800000</v>
      </c>
      <c r="E8" s="60">
        <f t="shared" si="2"/>
        <v>1820</v>
      </c>
      <c r="F8" s="60">
        <f>F9+F16</f>
        <v>7724000</v>
      </c>
      <c r="G8" s="60">
        <f t="shared" si="2"/>
        <v>1060</v>
      </c>
      <c r="H8" s="60">
        <f t="shared" si="2"/>
        <v>93000</v>
      </c>
      <c r="I8" s="60">
        <f t="shared" si="2"/>
        <v>0</v>
      </c>
      <c r="J8" s="60">
        <f t="shared" si="2"/>
        <v>0</v>
      </c>
      <c r="K8" s="60">
        <f t="shared" si="2"/>
        <v>0</v>
      </c>
      <c r="L8" s="60">
        <f t="shared" si="2"/>
        <v>0</v>
      </c>
      <c r="M8" s="60">
        <v>8792280</v>
      </c>
      <c r="N8" s="60">
        <v>8968125</v>
      </c>
    </row>
    <row r="9" spans="1:14" ht="16.5" customHeight="1">
      <c r="A9" s="53">
        <v>31</v>
      </c>
      <c r="B9" s="54" t="s">
        <v>15</v>
      </c>
      <c r="C9" s="36">
        <f t="shared" ref="C9:L9" si="3">C10+C11+C12</f>
        <v>8459010</v>
      </c>
      <c r="D9" s="36">
        <f t="shared" si="3"/>
        <v>783130</v>
      </c>
      <c r="E9" s="36">
        <f t="shared" si="3"/>
        <v>1820</v>
      </c>
      <c r="F9" s="36">
        <f t="shared" si="3"/>
        <v>7580000</v>
      </c>
      <c r="G9" s="36">
        <f t="shared" si="3"/>
        <v>1060</v>
      </c>
      <c r="H9" s="36">
        <f t="shared" si="3"/>
        <v>93000</v>
      </c>
      <c r="I9" s="36">
        <f t="shared" si="3"/>
        <v>0</v>
      </c>
      <c r="J9" s="36">
        <f t="shared" si="3"/>
        <v>0</v>
      </c>
      <c r="K9" s="36">
        <f t="shared" si="3"/>
        <v>0</v>
      </c>
      <c r="L9" s="36">
        <f t="shared" si="3"/>
        <v>0</v>
      </c>
      <c r="M9" s="39">
        <v>8792280</v>
      </c>
      <c r="N9" s="39">
        <v>8968125</v>
      </c>
    </row>
    <row r="10" spans="1:14" ht="14.25" customHeight="1">
      <c r="A10" s="34">
        <v>311</v>
      </c>
      <c r="B10" s="35" t="s">
        <v>97</v>
      </c>
      <c r="C10" s="36">
        <f>D10+E10+F10+G10+H10+I10+J10+K10+L10</f>
        <v>6964560</v>
      </c>
      <c r="D10" s="37">
        <f>116000+513100</f>
        <v>629100</v>
      </c>
      <c r="E10" s="37">
        <v>1560</v>
      </c>
      <c r="F10" s="37">
        <f>6060000+180000</f>
        <v>6240000</v>
      </c>
      <c r="G10" s="37">
        <v>900</v>
      </c>
      <c r="H10" s="37">
        <v>93000</v>
      </c>
      <c r="I10" s="37"/>
      <c r="J10" s="37"/>
      <c r="K10" s="37"/>
      <c r="L10" s="37"/>
      <c r="M10" s="39"/>
      <c r="N10" s="38"/>
    </row>
    <row r="11" spans="1:14" ht="14.25" customHeight="1">
      <c r="A11" s="34">
        <v>312</v>
      </c>
      <c r="B11" s="35" t="s">
        <v>16</v>
      </c>
      <c r="C11" s="36">
        <f t="shared" ref="C11:C16" si="4">D11+E11+F11+G11+H11+I11+J11+K11+L11</f>
        <v>292600</v>
      </c>
      <c r="D11" s="37">
        <f>14000+33600</f>
        <v>47600</v>
      </c>
      <c r="E11" s="37"/>
      <c r="F11" s="37">
        <v>245000</v>
      </c>
      <c r="G11" s="37"/>
      <c r="H11" s="37"/>
      <c r="I11" s="37"/>
      <c r="J11" s="37"/>
      <c r="K11" s="37"/>
      <c r="L11" s="37"/>
      <c r="M11" s="39"/>
      <c r="N11" s="38"/>
    </row>
    <row r="12" spans="1:14" ht="14.25" customHeight="1">
      <c r="A12" s="34">
        <v>313</v>
      </c>
      <c r="B12" s="35" t="s">
        <v>17</v>
      </c>
      <c r="C12" s="36">
        <f t="shared" si="4"/>
        <v>1201850</v>
      </c>
      <c r="D12" s="37">
        <f>D13+D14+D15</f>
        <v>106430</v>
      </c>
      <c r="E12" s="37">
        <f t="shared" ref="E12:L12" si="5">E13+E14+E15</f>
        <v>260</v>
      </c>
      <c r="F12" s="37">
        <f t="shared" si="5"/>
        <v>1095000</v>
      </c>
      <c r="G12" s="37">
        <f t="shared" si="5"/>
        <v>160</v>
      </c>
      <c r="H12" s="37">
        <f t="shared" si="5"/>
        <v>0</v>
      </c>
      <c r="I12" s="37">
        <f t="shared" si="5"/>
        <v>0</v>
      </c>
      <c r="J12" s="37">
        <f t="shared" si="5"/>
        <v>0</v>
      </c>
      <c r="K12" s="37">
        <f t="shared" si="5"/>
        <v>0</v>
      </c>
      <c r="L12" s="37">
        <f t="shared" si="5"/>
        <v>0</v>
      </c>
      <c r="M12" s="39"/>
      <c r="N12" s="38"/>
    </row>
    <row r="13" spans="1:14" ht="14.25" hidden="1" customHeight="1">
      <c r="A13" s="34">
        <v>31321</v>
      </c>
      <c r="B13" s="139" t="s">
        <v>151</v>
      </c>
      <c r="C13" s="36">
        <f t="shared" si="4"/>
        <v>1201850</v>
      </c>
      <c r="D13" s="37">
        <f>19130+87300</f>
        <v>106430</v>
      </c>
      <c r="E13" s="37">
        <v>260</v>
      </c>
      <c r="F13" s="37">
        <f>1020000+75000</f>
        <v>1095000</v>
      </c>
      <c r="G13" s="37">
        <v>160</v>
      </c>
      <c r="H13" s="37"/>
      <c r="I13" s="37"/>
      <c r="J13" s="37"/>
      <c r="K13" s="37"/>
      <c r="L13" s="37"/>
      <c r="M13" s="39"/>
      <c r="N13" s="38"/>
    </row>
    <row r="14" spans="1:14" ht="14.25" hidden="1" customHeight="1">
      <c r="A14" s="34">
        <v>31322</v>
      </c>
      <c r="B14" s="139" t="s">
        <v>152</v>
      </c>
      <c r="C14" s="36">
        <f t="shared" si="4"/>
        <v>0</v>
      </c>
      <c r="D14" s="37"/>
      <c r="E14" s="37"/>
      <c r="F14" s="37"/>
      <c r="G14" s="37"/>
      <c r="H14" s="37"/>
      <c r="I14" s="37"/>
      <c r="J14" s="37"/>
      <c r="K14" s="37"/>
      <c r="L14" s="37"/>
      <c r="M14" s="39"/>
      <c r="N14" s="38"/>
    </row>
    <row r="15" spans="1:14" ht="14.25" hidden="1" customHeight="1">
      <c r="A15" s="34">
        <v>31332</v>
      </c>
      <c r="B15" s="139" t="s">
        <v>153</v>
      </c>
      <c r="C15" s="36">
        <f t="shared" si="4"/>
        <v>0</v>
      </c>
      <c r="D15" s="37"/>
      <c r="E15" s="37"/>
      <c r="F15" s="37"/>
      <c r="G15" s="37"/>
      <c r="H15" s="37"/>
      <c r="I15" s="37"/>
      <c r="J15" s="37"/>
      <c r="K15" s="37"/>
      <c r="L15" s="37"/>
      <c r="M15" s="39"/>
      <c r="N15" s="38"/>
    </row>
    <row r="16" spans="1:14" ht="14.25" customHeight="1">
      <c r="A16" s="53">
        <v>32</v>
      </c>
      <c r="B16" s="54" t="s">
        <v>161</v>
      </c>
      <c r="C16" s="36">
        <f t="shared" si="4"/>
        <v>160870</v>
      </c>
      <c r="D16" s="37">
        <f>10870+6000</f>
        <v>16870</v>
      </c>
      <c r="E16" s="37"/>
      <c r="F16" s="37">
        <v>144000</v>
      </c>
      <c r="G16" s="37"/>
      <c r="H16" s="37"/>
      <c r="I16" s="37"/>
      <c r="J16" s="37"/>
      <c r="K16" s="37"/>
      <c r="L16" s="37"/>
      <c r="M16" s="39"/>
      <c r="N16" s="38"/>
    </row>
    <row r="17" spans="1:14" s="65" customFormat="1" ht="36" customHeight="1">
      <c r="A17" s="62" t="s">
        <v>40</v>
      </c>
      <c r="B17" s="63" t="s">
        <v>41</v>
      </c>
      <c r="C17" s="45">
        <f>C18+C72+C78</f>
        <v>1398698</v>
      </c>
      <c r="D17" s="64">
        <f>D18+D72+7000</f>
        <v>198559</v>
      </c>
      <c r="E17" s="64">
        <f t="shared" ref="E17:L17" si="6">E18+E72</f>
        <v>30830</v>
      </c>
      <c r="F17" s="64">
        <f>F18+F72+F78</f>
        <v>258000</v>
      </c>
      <c r="G17" s="64">
        <f>G18+G72</f>
        <v>29505</v>
      </c>
      <c r="H17" s="64">
        <f t="shared" si="6"/>
        <v>692000</v>
      </c>
      <c r="I17" s="64">
        <v>0</v>
      </c>
      <c r="J17" s="64">
        <f t="shared" si="6"/>
        <v>10000</v>
      </c>
      <c r="K17" s="64">
        <f t="shared" si="6"/>
        <v>1000</v>
      </c>
      <c r="L17" s="64">
        <f t="shared" si="6"/>
        <v>183304</v>
      </c>
      <c r="M17" s="86">
        <f>1287515+1020</f>
        <v>1288535</v>
      </c>
      <c r="N17" s="86">
        <f>1287515+1035</f>
        <v>1288550</v>
      </c>
    </row>
    <row r="18" spans="1:14" ht="15" customHeight="1">
      <c r="A18" s="52">
        <v>32</v>
      </c>
      <c r="B18" s="51" t="s">
        <v>18</v>
      </c>
      <c r="C18" s="42">
        <f>C19+C26+C39+C63+C65</f>
        <v>1191798</v>
      </c>
      <c r="D18" s="42">
        <f>D19+D26+D39+D65+D63</f>
        <v>178159</v>
      </c>
      <c r="E18" s="42">
        <f t="shared" ref="E18:L18" si="7">E19+E26+E39+E65+E63</f>
        <v>30830</v>
      </c>
      <c r="F18" s="42">
        <f t="shared" si="7"/>
        <v>68000</v>
      </c>
      <c r="G18" s="42">
        <f t="shared" si="7"/>
        <v>28505</v>
      </c>
      <c r="H18" s="42">
        <f t="shared" si="7"/>
        <v>692000</v>
      </c>
      <c r="I18" s="42">
        <f t="shared" si="7"/>
        <v>0</v>
      </c>
      <c r="J18" s="42">
        <f t="shared" si="7"/>
        <v>10000</v>
      </c>
      <c r="K18" s="42">
        <f t="shared" si="7"/>
        <v>1000</v>
      </c>
      <c r="L18" s="42">
        <f t="shared" si="7"/>
        <v>183304</v>
      </c>
      <c r="M18" s="86">
        <v>1288535</v>
      </c>
      <c r="N18" s="86">
        <v>1288550</v>
      </c>
    </row>
    <row r="19" spans="1:14" s="104" customFormat="1" ht="17.25" customHeight="1">
      <c r="A19" s="68">
        <v>321</v>
      </c>
      <c r="B19" s="51" t="s">
        <v>19</v>
      </c>
      <c r="C19" s="42">
        <f>D19+E19+F19+G19+H19+I19+J19+K19+L19</f>
        <v>172000</v>
      </c>
      <c r="D19" s="42">
        <f>D20+D21+D22+D23+D24+D25</f>
        <v>18200</v>
      </c>
      <c r="E19" s="105">
        <f t="shared" ref="E19:K19" si="8">E20+E21+E22+E23+E24+E25</f>
        <v>0</v>
      </c>
      <c r="F19" s="60">
        <f t="shared" si="8"/>
        <v>2000</v>
      </c>
      <c r="G19" s="60">
        <f t="shared" si="8"/>
        <v>1800</v>
      </c>
      <c r="H19" s="60">
        <f t="shared" si="8"/>
        <v>0</v>
      </c>
      <c r="I19" s="60">
        <v>0</v>
      </c>
      <c r="J19" s="60">
        <f t="shared" si="8"/>
        <v>10000</v>
      </c>
      <c r="K19" s="60">
        <f t="shared" si="8"/>
        <v>0</v>
      </c>
      <c r="L19" s="60">
        <v>140000</v>
      </c>
      <c r="M19" s="103"/>
      <c r="N19" s="106"/>
    </row>
    <row r="20" spans="1:14" ht="14.25" hidden="1" customHeight="1">
      <c r="A20" s="40">
        <v>32111</v>
      </c>
      <c r="B20" s="41" t="s">
        <v>42</v>
      </c>
      <c r="C20" s="42">
        <f t="shared" ref="C20:C65" si="9">D20+E20+F20+G20+H20+I20+J20+K20+L20</f>
        <v>16300</v>
      </c>
      <c r="D20" s="88">
        <v>6000</v>
      </c>
      <c r="E20" s="37"/>
      <c r="F20" s="43"/>
      <c r="G20" s="38">
        <v>300</v>
      </c>
      <c r="H20" s="38">
        <v>0</v>
      </c>
      <c r="I20" s="38"/>
      <c r="J20" s="38">
        <v>10000</v>
      </c>
      <c r="K20" s="38"/>
      <c r="L20" s="38"/>
      <c r="M20" s="39"/>
      <c r="N20" s="38"/>
    </row>
    <row r="21" spans="1:14" ht="14.25" hidden="1" customHeight="1">
      <c r="A21" s="40">
        <v>32113</v>
      </c>
      <c r="B21" s="41" t="s">
        <v>43</v>
      </c>
      <c r="C21" s="42">
        <f t="shared" si="9"/>
        <v>8000</v>
      </c>
      <c r="D21" s="88">
        <v>7000</v>
      </c>
      <c r="E21" s="37"/>
      <c r="F21" s="43"/>
      <c r="G21" s="38">
        <v>1000</v>
      </c>
      <c r="H21" s="38"/>
      <c r="I21" s="38"/>
      <c r="J21" s="38"/>
      <c r="K21" s="38"/>
      <c r="L21" s="38"/>
      <c r="M21" s="39"/>
      <c r="N21" s="38"/>
    </row>
    <row r="22" spans="1:14" ht="14.25" hidden="1" customHeight="1">
      <c r="A22" s="40">
        <v>32115</v>
      </c>
      <c r="B22" s="41" t="s">
        <v>44</v>
      </c>
      <c r="C22" s="42">
        <f t="shared" si="9"/>
        <v>4100</v>
      </c>
      <c r="D22" s="88">
        <v>3600</v>
      </c>
      <c r="E22" s="37"/>
      <c r="F22" s="43"/>
      <c r="G22" s="38">
        <v>500</v>
      </c>
      <c r="H22" s="38"/>
      <c r="I22" s="38"/>
      <c r="J22" s="38"/>
      <c r="K22" s="38"/>
      <c r="L22" s="38"/>
      <c r="M22" s="39"/>
      <c r="N22" s="38"/>
    </row>
    <row r="23" spans="1:14" ht="16.5" hidden="1" customHeight="1">
      <c r="A23" s="40">
        <v>32121</v>
      </c>
      <c r="B23" s="41" t="s">
        <v>78</v>
      </c>
      <c r="C23" s="42">
        <f t="shared" si="9"/>
        <v>0</v>
      </c>
      <c r="D23" s="88"/>
      <c r="E23" s="37"/>
      <c r="F23" s="43"/>
      <c r="G23" s="38"/>
      <c r="H23" s="38"/>
      <c r="I23" s="38"/>
      <c r="J23" s="38"/>
      <c r="K23" s="38"/>
      <c r="L23" s="38"/>
      <c r="M23" s="39"/>
      <c r="N23" s="38"/>
    </row>
    <row r="24" spans="1:14" ht="14.25" hidden="1" customHeight="1">
      <c r="A24" s="40">
        <v>32131</v>
      </c>
      <c r="B24" s="41" t="s">
        <v>45</v>
      </c>
      <c r="C24" s="42">
        <f t="shared" si="9"/>
        <v>3625</v>
      </c>
      <c r="D24" s="88">
        <v>1600</v>
      </c>
      <c r="E24" s="37"/>
      <c r="F24" s="43">
        <v>2000</v>
      </c>
      <c r="G24" s="38"/>
      <c r="H24" s="38"/>
      <c r="I24" s="38"/>
      <c r="J24" s="38"/>
      <c r="K24" s="38"/>
      <c r="L24" s="38">
        <v>25</v>
      </c>
      <c r="M24" s="39"/>
      <c r="N24" s="38"/>
    </row>
    <row r="25" spans="1:14" ht="18.75" hidden="1" customHeight="1">
      <c r="A25" s="40">
        <v>32132</v>
      </c>
      <c r="B25" s="41" t="s">
        <v>46</v>
      </c>
      <c r="C25" s="42">
        <f t="shared" si="9"/>
        <v>25</v>
      </c>
      <c r="D25" s="88">
        <v>0</v>
      </c>
      <c r="E25" s="37"/>
      <c r="F25" s="43"/>
      <c r="G25" s="38"/>
      <c r="H25" s="38"/>
      <c r="I25" s="38"/>
      <c r="J25" s="38"/>
      <c r="K25" s="38"/>
      <c r="L25" s="38">
        <v>25</v>
      </c>
      <c r="M25" s="39"/>
      <c r="N25" s="38"/>
    </row>
    <row r="26" spans="1:14" s="104" customFormat="1" ht="19.5" customHeight="1">
      <c r="A26" s="68">
        <v>322</v>
      </c>
      <c r="B26" s="51" t="s">
        <v>20</v>
      </c>
      <c r="C26" s="42">
        <f t="shared" si="9"/>
        <v>840594</v>
      </c>
      <c r="D26" s="42">
        <f>D27+D28+D29+D30+D31+D32+D33+D36+D34+D35+D37+D38+50</f>
        <v>72959</v>
      </c>
      <c r="E26" s="42">
        <v>11330</v>
      </c>
      <c r="F26" s="42">
        <f t="shared" ref="F26:K26" si="10">F27+F28+F29+F30+F31+F32+F33+F36+F34+F35+F37+F38</f>
        <v>35000</v>
      </c>
      <c r="G26" s="42">
        <v>9305</v>
      </c>
      <c r="H26" s="42">
        <f t="shared" si="10"/>
        <v>692000</v>
      </c>
      <c r="I26" s="42">
        <f t="shared" si="10"/>
        <v>0</v>
      </c>
      <c r="J26" s="42">
        <f t="shared" si="10"/>
        <v>0</v>
      </c>
      <c r="K26" s="42">
        <f t="shared" si="10"/>
        <v>0</v>
      </c>
      <c r="L26" s="42">
        <v>20000</v>
      </c>
      <c r="M26" s="103"/>
      <c r="N26" s="106"/>
    </row>
    <row r="27" spans="1:14" ht="14.25" hidden="1" customHeight="1">
      <c r="A27" s="40">
        <v>32211</v>
      </c>
      <c r="B27" s="41" t="s">
        <v>47</v>
      </c>
      <c r="C27" s="42">
        <f t="shared" si="9"/>
        <v>9000</v>
      </c>
      <c r="D27" s="88">
        <v>8000</v>
      </c>
      <c r="E27" s="37"/>
      <c r="F27" s="43"/>
      <c r="G27" s="38">
        <v>1000</v>
      </c>
      <c r="H27" s="38"/>
      <c r="I27" s="38"/>
      <c r="J27" s="38"/>
      <c r="K27" s="38"/>
      <c r="L27" s="38"/>
      <c r="M27" s="39"/>
      <c r="N27" s="38"/>
    </row>
    <row r="28" spans="1:14" ht="14.25" hidden="1" customHeight="1">
      <c r="A28" s="40">
        <v>32212</v>
      </c>
      <c r="B28" s="41" t="s">
        <v>48</v>
      </c>
      <c r="C28" s="42">
        <f t="shared" si="9"/>
        <v>2350</v>
      </c>
      <c r="D28" s="88">
        <v>2000</v>
      </c>
      <c r="E28" s="37"/>
      <c r="F28" s="43"/>
      <c r="G28" s="38">
        <v>350</v>
      </c>
      <c r="H28" s="38"/>
      <c r="I28" s="38"/>
      <c r="J28" s="38"/>
      <c r="K28" s="38"/>
      <c r="L28" s="38"/>
      <c r="M28" s="39"/>
      <c r="N28" s="38"/>
    </row>
    <row r="29" spans="1:14" ht="14.25" hidden="1" customHeight="1">
      <c r="A29" s="40">
        <v>32214</v>
      </c>
      <c r="B29" s="41" t="s">
        <v>49</v>
      </c>
      <c r="C29" s="42">
        <f t="shared" si="9"/>
        <v>14000</v>
      </c>
      <c r="D29" s="88">
        <v>12000</v>
      </c>
      <c r="E29" s="37"/>
      <c r="F29" s="43"/>
      <c r="G29" s="38">
        <v>2000</v>
      </c>
      <c r="H29" s="38"/>
      <c r="I29" s="38"/>
      <c r="J29" s="38"/>
      <c r="K29" s="38"/>
      <c r="L29" s="38"/>
      <c r="M29" s="39"/>
      <c r="N29" s="38"/>
    </row>
    <row r="30" spans="1:14" ht="14.25" hidden="1" customHeight="1">
      <c r="A30" s="40">
        <v>32216</v>
      </c>
      <c r="B30" s="41" t="s">
        <v>50</v>
      </c>
      <c r="C30" s="42">
        <f t="shared" si="9"/>
        <v>13409</v>
      </c>
      <c r="D30" s="88">
        <v>11409</v>
      </c>
      <c r="E30" s="37"/>
      <c r="F30" s="43"/>
      <c r="G30" s="38">
        <v>2000</v>
      </c>
      <c r="H30" s="38"/>
      <c r="I30" s="38"/>
      <c r="J30" s="38"/>
      <c r="K30" s="38"/>
      <c r="L30" s="38"/>
      <c r="M30" s="39"/>
      <c r="N30" s="38"/>
    </row>
    <row r="31" spans="1:14" ht="14.25" hidden="1" customHeight="1">
      <c r="A31" s="40">
        <v>32219</v>
      </c>
      <c r="B31" s="41" t="s">
        <v>51</v>
      </c>
      <c r="C31" s="42">
        <f t="shared" si="9"/>
        <v>7000</v>
      </c>
      <c r="D31" s="88">
        <v>5000</v>
      </c>
      <c r="E31" s="37"/>
      <c r="F31" s="43"/>
      <c r="G31" s="38">
        <v>2000</v>
      </c>
      <c r="H31" s="38"/>
      <c r="I31" s="38"/>
      <c r="J31" s="38"/>
      <c r="K31" s="38"/>
      <c r="L31" s="38"/>
      <c r="M31" s="39"/>
      <c r="N31" s="38"/>
    </row>
    <row r="32" spans="1:14" ht="17.25" hidden="1" customHeight="1">
      <c r="A32" s="70">
        <v>32224</v>
      </c>
      <c r="B32" s="41" t="s">
        <v>136</v>
      </c>
      <c r="C32" s="42">
        <f t="shared" si="9"/>
        <v>712500</v>
      </c>
      <c r="D32" s="88">
        <v>25500</v>
      </c>
      <c r="E32" s="37"/>
      <c r="F32" s="43"/>
      <c r="G32" s="38"/>
      <c r="H32" s="38">
        <f>520000+255000-88000</f>
        <v>687000</v>
      </c>
      <c r="I32" s="38"/>
      <c r="J32" s="38"/>
      <c r="K32" s="38"/>
      <c r="L32" s="38"/>
      <c r="M32" s="39"/>
      <c r="N32" s="38"/>
    </row>
    <row r="33" spans="1:14" ht="15" hidden="1" customHeight="1">
      <c r="A33" s="70">
        <v>32229</v>
      </c>
      <c r="B33" s="41" t="s">
        <v>135</v>
      </c>
      <c r="C33" s="42">
        <f t="shared" si="9"/>
        <v>16500</v>
      </c>
      <c r="D33" s="88"/>
      <c r="E33" s="37">
        <v>11500</v>
      </c>
      <c r="F33" s="43"/>
      <c r="G33" s="38"/>
      <c r="H33" s="38">
        <v>5000</v>
      </c>
      <c r="I33" s="38"/>
      <c r="J33" s="38"/>
      <c r="K33" s="38"/>
      <c r="L33" s="38"/>
      <c r="M33" s="39"/>
      <c r="N33" s="38"/>
    </row>
    <row r="34" spans="1:14" ht="17.25" hidden="1" customHeight="1">
      <c r="A34" s="40">
        <v>32241</v>
      </c>
      <c r="B34" s="41" t="s">
        <v>52</v>
      </c>
      <c r="C34" s="42">
        <f t="shared" si="9"/>
        <v>1000</v>
      </c>
      <c r="D34" s="88">
        <v>1000</v>
      </c>
      <c r="E34" s="37"/>
      <c r="F34" s="43"/>
      <c r="G34" s="38"/>
      <c r="H34" s="38"/>
      <c r="I34" s="38"/>
      <c r="J34" s="38"/>
      <c r="K34" s="38"/>
      <c r="L34" s="38"/>
      <c r="M34" s="39"/>
      <c r="N34" s="38"/>
    </row>
    <row r="35" spans="1:14" ht="17.25" hidden="1" customHeight="1">
      <c r="A35" s="40">
        <v>32242</v>
      </c>
      <c r="B35" s="41" t="s">
        <v>53</v>
      </c>
      <c r="C35" s="42">
        <f t="shared" si="9"/>
        <v>1000</v>
      </c>
      <c r="D35" s="88">
        <v>1000</v>
      </c>
      <c r="E35" s="37"/>
      <c r="F35" s="43"/>
      <c r="G35" s="38"/>
      <c r="H35" s="38"/>
      <c r="I35" s="38"/>
      <c r="J35" s="38"/>
      <c r="K35" s="38"/>
      <c r="L35" s="38"/>
      <c r="M35" s="39"/>
      <c r="N35" s="38"/>
    </row>
    <row r="36" spans="1:14" ht="14.25" hidden="1" customHeight="1">
      <c r="A36" s="40">
        <v>32244</v>
      </c>
      <c r="B36" s="41" t="s">
        <v>54</v>
      </c>
      <c r="C36" s="42">
        <f t="shared" si="9"/>
        <v>2000</v>
      </c>
      <c r="D36" s="88">
        <v>2000</v>
      </c>
      <c r="E36" s="37"/>
      <c r="F36" s="43"/>
      <c r="G36" s="38"/>
      <c r="H36" s="38"/>
      <c r="I36" s="38"/>
      <c r="J36" s="38"/>
      <c r="K36" s="38"/>
      <c r="L36" s="38"/>
      <c r="M36" s="39"/>
      <c r="N36" s="38"/>
    </row>
    <row r="37" spans="1:14" ht="14.25" hidden="1" customHeight="1">
      <c r="A37" s="40">
        <v>32251</v>
      </c>
      <c r="B37" s="41" t="s">
        <v>55</v>
      </c>
      <c r="C37" s="42">
        <f t="shared" si="9"/>
        <v>41050</v>
      </c>
      <c r="D37" s="88">
        <v>4000</v>
      </c>
      <c r="E37" s="37"/>
      <c r="F37" s="43">
        <v>35000</v>
      </c>
      <c r="G37" s="38">
        <v>2000</v>
      </c>
      <c r="H37" s="38"/>
      <c r="I37" s="38"/>
      <c r="J37" s="38">
        <v>0</v>
      </c>
      <c r="K37" s="38"/>
      <c r="L37" s="38">
        <v>50</v>
      </c>
      <c r="M37" s="39"/>
      <c r="N37" s="38"/>
    </row>
    <row r="38" spans="1:14" ht="18" hidden="1" customHeight="1">
      <c r="A38" s="40">
        <v>32271</v>
      </c>
      <c r="B38" s="41" t="s">
        <v>56</v>
      </c>
      <c r="C38" s="42">
        <f t="shared" si="9"/>
        <v>1000</v>
      </c>
      <c r="D38" s="88">
        <v>1000</v>
      </c>
      <c r="E38" s="37"/>
      <c r="F38" s="43"/>
      <c r="G38" s="38"/>
      <c r="H38" s="38"/>
      <c r="I38" s="38"/>
      <c r="J38" s="38"/>
      <c r="K38" s="38"/>
      <c r="L38" s="38"/>
      <c r="M38" s="39"/>
      <c r="N38" s="38"/>
    </row>
    <row r="39" spans="1:14" s="104" customFormat="1" ht="19.5" customHeight="1">
      <c r="A39" s="68">
        <v>323</v>
      </c>
      <c r="B39" s="51" t="s">
        <v>21</v>
      </c>
      <c r="C39" s="42">
        <f t="shared" si="9"/>
        <v>128400</v>
      </c>
      <c r="D39" s="42">
        <f>D40+D41+D42+D43+D44+D45+D46+D47+D48+D49+D50+D51+D52+D53+D55+D56+D57+D58+D59+D60+D61+D62+D54</f>
        <v>79000</v>
      </c>
      <c r="E39" s="42">
        <f t="shared" ref="E39:K39" si="11">E40+E41+E42+E43+E44+E45+E46+E47+E48+E49+E50+E51+E52+E53+E55+E56+E57+E58+E59+E60+E61+E62</f>
        <v>18500</v>
      </c>
      <c r="F39" s="42">
        <f t="shared" si="11"/>
        <v>4500</v>
      </c>
      <c r="G39" s="42">
        <f>G40+G41+G42+G43+G44+G45+G46+G47+G48+G49+G50+G51+G52+G53+G55+G56+G57+G58+G59+G60+G61+G62+400</f>
        <v>16400</v>
      </c>
      <c r="H39" s="42">
        <v>0</v>
      </c>
      <c r="I39" s="42">
        <f t="shared" si="11"/>
        <v>0</v>
      </c>
      <c r="J39" s="42">
        <f t="shared" si="11"/>
        <v>0</v>
      </c>
      <c r="K39" s="42">
        <f t="shared" si="11"/>
        <v>0</v>
      </c>
      <c r="L39" s="42">
        <v>10000</v>
      </c>
      <c r="M39" s="103"/>
      <c r="N39" s="106"/>
    </row>
    <row r="40" spans="1:14" ht="14.25" hidden="1" customHeight="1">
      <c r="A40" s="40">
        <v>32311</v>
      </c>
      <c r="B40" s="41" t="s">
        <v>57</v>
      </c>
      <c r="C40" s="42">
        <f t="shared" si="9"/>
        <v>14000</v>
      </c>
      <c r="D40" s="88">
        <v>13000</v>
      </c>
      <c r="E40" s="37"/>
      <c r="F40" s="43"/>
      <c r="G40" s="38">
        <v>1000</v>
      </c>
      <c r="H40" s="38"/>
      <c r="I40" s="38"/>
      <c r="J40" s="38"/>
      <c r="K40" s="38"/>
      <c r="L40" s="38"/>
      <c r="M40" s="39"/>
      <c r="N40" s="38"/>
    </row>
    <row r="41" spans="1:14" ht="14.25" hidden="1" customHeight="1">
      <c r="A41" s="40">
        <v>32312</v>
      </c>
      <c r="B41" s="41" t="s">
        <v>58</v>
      </c>
      <c r="C41" s="42">
        <f t="shared" si="9"/>
        <v>0</v>
      </c>
      <c r="D41" s="88"/>
      <c r="E41" s="37"/>
      <c r="F41" s="43"/>
      <c r="G41" s="38"/>
      <c r="H41" s="38"/>
      <c r="I41" s="38"/>
      <c r="J41" s="38"/>
      <c r="K41" s="38"/>
      <c r="L41" s="38"/>
      <c r="M41" s="39"/>
      <c r="N41" s="38"/>
    </row>
    <row r="42" spans="1:14" ht="14.25" hidden="1" customHeight="1">
      <c r="A42" s="40">
        <v>32313</v>
      </c>
      <c r="B42" s="41" t="s">
        <v>59</v>
      </c>
      <c r="C42" s="42">
        <f t="shared" si="9"/>
        <v>3000</v>
      </c>
      <c r="D42" s="88">
        <v>2000</v>
      </c>
      <c r="E42" s="37"/>
      <c r="F42" s="43"/>
      <c r="G42" s="38">
        <v>1000</v>
      </c>
      <c r="H42" s="38"/>
      <c r="I42" s="38"/>
      <c r="J42" s="38"/>
      <c r="K42" s="38"/>
      <c r="L42" s="38"/>
      <c r="M42" s="39"/>
      <c r="N42" s="38"/>
    </row>
    <row r="43" spans="1:14" ht="17.25" hidden="1" customHeight="1">
      <c r="A43" s="70">
        <v>32319</v>
      </c>
      <c r="B43" s="41" t="s">
        <v>137</v>
      </c>
      <c r="C43" s="42">
        <f t="shared" si="9"/>
        <v>11200</v>
      </c>
      <c r="D43" s="88"/>
      <c r="E43" s="37">
        <v>11200</v>
      </c>
      <c r="F43" s="43"/>
      <c r="G43" s="38"/>
      <c r="H43" s="38"/>
      <c r="I43" s="38"/>
      <c r="J43" s="38"/>
      <c r="K43" s="38"/>
      <c r="L43" s="38"/>
      <c r="M43" s="39"/>
      <c r="N43" s="38"/>
    </row>
    <row r="44" spans="1:14" ht="14.25" hidden="1" customHeight="1">
      <c r="A44" s="40">
        <v>32321</v>
      </c>
      <c r="B44" s="41" t="s">
        <v>60</v>
      </c>
      <c r="C44" s="42">
        <f t="shared" si="9"/>
        <v>3000</v>
      </c>
      <c r="D44" s="88">
        <v>1000</v>
      </c>
      <c r="E44" s="37"/>
      <c r="F44" s="43"/>
      <c r="G44" s="38">
        <v>2000</v>
      </c>
      <c r="H44" s="38"/>
      <c r="I44" s="38"/>
      <c r="J44" s="38"/>
      <c r="K44" s="38"/>
      <c r="L44" s="38"/>
      <c r="M44" s="39"/>
      <c r="N44" s="38"/>
    </row>
    <row r="45" spans="1:14" ht="14.25" hidden="1" customHeight="1">
      <c r="A45" s="40">
        <v>32322</v>
      </c>
      <c r="B45" s="41" t="s">
        <v>61</v>
      </c>
      <c r="C45" s="42">
        <f t="shared" si="9"/>
        <v>15000</v>
      </c>
      <c r="D45" s="88">
        <v>1000</v>
      </c>
      <c r="E45" s="37"/>
      <c r="F45" s="43"/>
      <c r="G45" s="38">
        <v>2000</v>
      </c>
      <c r="H45" s="38">
        <v>12000</v>
      </c>
      <c r="I45" s="38"/>
      <c r="J45" s="38"/>
      <c r="K45" s="38"/>
      <c r="L45" s="38"/>
      <c r="M45" s="39"/>
      <c r="N45" s="38"/>
    </row>
    <row r="46" spans="1:14" ht="14.25" hidden="1" customHeight="1">
      <c r="A46" s="40">
        <v>32329</v>
      </c>
      <c r="B46" s="41" t="s">
        <v>163</v>
      </c>
      <c r="C46" s="42">
        <f t="shared" si="9"/>
        <v>5000</v>
      </c>
      <c r="D46" s="88">
        <v>5000</v>
      </c>
      <c r="E46" s="37"/>
      <c r="F46" s="43">
        <v>0</v>
      </c>
      <c r="G46" s="38"/>
      <c r="H46" s="38"/>
      <c r="I46" s="38"/>
      <c r="J46" s="38"/>
      <c r="K46" s="38"/>
      <c r="L46" s="38"/>
      <c r="M46" s="39"/>
      <c r="N46" s="38"/>
    </row>
    <row r="47" spans="1:14" ht="14.25" hidden="1" customHeight="1">
      <c r="A47" s="40">
        <v>32332</v>
      </c>
      <c r="B47" s="41" t="s">
        <v>63</v>
      </c>
      <c r="C47" s="42">
        <f t="shared" si="9"/>
        <v>1200</v>
      </c>
      <c r="D47" s="88">
        <v>1200</v>
      </c>
      <c r="E47" s="37"/>
      <c r="F47" s="43"/>
      <c r="G47" s="38"/>
      <c r="H47" s="38"/>
      <c r="I47" s="38"/>
      <c r="J47" s="38"/>
      <c r="K47" s="38"/>
      <c r="L47" s="38"/>
      <c r="M47" s="39"/>
      <c r="N47" s="38"/>
    </row>
    <row r="48" spans="1:14" ht="14.25" hidden="1" customHeight="1">
      <c r="A48" s="40">
        <v>32341</v>
      </c>
      <c r="B48" s="41" t="s">
        <v>64</v>
      </c>
      <c r="C48" s="42">
        <f t="shared" si="9"/>
        <v>12000</v>
      </c>
      <c r="D48" s="88">
        <v>11000</v>
      </c>
      <c r="E48" s="37"/>
      <c r="F48" s="43"/>
      <c r="G48" s="38">
        <v>1000</v>
      </c>
      <c r="H48" s="38"/>
      <c r="I48" s="38"/>
      <c r="J48" s="38"/>
      <c r="K48" s="38"/>
      <c r="L48" s="38"/>
      <c r="M48" s="39"/>
      <c r="N48" s="38"/>
    </row>
    <row r="49" spans="1:14" ht="14.25" hidden="1" customHeight="1">
      <c r="A49" s="40">
        <v>32342</v>
      </c>
      <c r="B49" s="41" t="s">
        <v>65</v>
      </c>
      <c r="C49" s="42">
        <f t="shared" si="9"/>
        <v>9600</v>
      </c>
      <c r="D49" s="88">
        <v>9600</v>
      </c>
      <c r="E49" s="37"/>
      <c r="F49" s="43"/>
      <c r="G49" s="38"/>
      <c r="H49" s="38"/>
      <c r="I49" s="38"/>
      <c r="J49" s="38"/>
      <c r="K49" s="38"/>
      <c r="L49" s="38"/>
      <c r="M49" s="39"/>
      <c r="N49" s="38"/>
    </row>
    <row r="50" spans="1:14" ht="14.25" hidden="1" customHeight="1">
      <c r="A50" s="40">
        <v>32343</v>
      </c>
      <c r="B50" s="41" t="s">
        <v>66</v>
      </c>
      <c r="C50" s="42">
        <f t="shared" si="9"/>
        <v>1000</v>
      </c>
      <c r="D50" s="88">
        <v>1000</v>
      </c>
      <c r="E50" s="37"/>
      <c r="F50" s="43"/>
      <c r="G50" s="38"/>
      <c r="H50" s="38"/>
      <c r="I50" s="38"/>
      <c r="J50" s="38"/>
      <c r="K50" s="38"/>
      <c r="L50" s="38"/>
      <c r="M50" s="39"/>
      <c r="N50" s="38"/>
    </row>
    <row r="51" spans="1:14" ht="14.25" hidden="1" customHeight="1">
      <c r="A51" s="40">
        <v>32344</v>
      </c>
      <c r="B51" s="41" t="s">
        <v>67</v>
      </c>
      <c r="C51" s="42">
        <f t="shared" si="9"/>
        <v>800</v>
      </c>
      <c r="D51" s="88">
        <v>800</v>
      </c>
      <c r="E51" s="37"/>
      <c r="F51" s="43"/>
      <c r="G51" s="38"/>
      <c r="H51" s="38"/>
      <c r="I51" s="38"/>
      <c r="J51" s="38"/>
      <c r="K51" s="38"/>
      <c r="L51" s="38"/>
      <c r="M51" s="39"/>
      <c r="N51" s="38"/>
    </row>
    <row r="52" spans="1:14" ht="14.25" hidden="1" customHeight="1">
      <c r="A52" s="40">
        <v>32345</v>
      </c>
      <c r="B52" s="41" t="s">
        <v>68</v>
      </c>
      <c r="C52" s="42">
        <f t="shared" si="9"/>
        <v>0</v>
      </c>
      <c r="D52" s="88"/>
      <c r="E52" s="37"/>
      <c r="F52" s="43"/>
      <c r="G52" s="38"/>
      <c r="H52" s="38"/>
      <c r="I52" s="38"/>
      <c r="J52" s="38"/>
      <c r="K52" s="38"/>
      <c r="L52" s="38"/>
      <c r="M52" s="39"/>
      <c r="N52" s="38"/>
    </row>
    <row r="53" spans="1:14" ht="14.25" hidden="1" customHeight="1">
      <c r="A53" s="40">
        <v>32349</v>
      </c>
      <c r="B53" s="41" t="s">
        <v>69</v>
      </c>
      <c r="C53" s="42">
        <f t="shared" si="9"/>
        <v>6000</v>
      </c>
      <c r="D53" s="88">
        <v>6000</v>
      </c>
      <c r="E53" s="37"/>
      <c r="F53" s="43"/>
      <c r="G53" s="38"/>
      <c r="H53" s="38"/>
      <c r="I53" s="38"/>
      <c r="J53" s="38"/>
      <c r="K53" s="38"/>
      <c r="L53" s="38"/>
      <c r="M53" s="39"/>
      <c r="N53" s="38"/>
    </row>
    <row r="54" spans="1:14" ht="14.25" hidden="1" customHeight="1">
      <c r="A54" s="40">
        <v>32353</v>
      </c>
      <c r="B54" s="41" t="s">
        <v>167</v>
      </c>
      <c r="C54" s="42">
        <f t="shared" si="9"/>
        <v>2210</v>
      </c>
      <c r="D54" s="88">
        <v>2200</v>
      </c>
      <c r="E54" s="37"/>
      <c r="F54" s="43"/>
      <c r="G54" s="38"/>
      <c r="H54" s="38"/>
      <c r="I54" s="38"/>
      <c r="J54" s="38"/>
      <c r="K54" s="38"/>
      <c r="L54" s="38">
        <v>10</v>
      </c>
      <c r="M54" s="39"/>
      <c r="N54" s="38"/>
    </row>
    <row r="55" spans="1:14" ht="14.25" hidden="1" customHeight="1">
      <c r="A55" s="40">
        <v>32363</v>
      </c>
      <c r="B55" s="41" t="s">
        <v>70</v>
      </c>
      <c r="C55" s="42">
        <f t="shared" si="9"/>
        <v>400</v>
      </c>
      <c r="D55" s="88">
        <v>400</v>
      </c>
      <c r="E55" s="37"/>
      <c r="F55" s="43"/>
      <c r="G55" s="38"/>
      <c r="H55" s="38"/>
      <c r="I55" s="38"/>
      <c r="J55" s="38"/>
      <c r="K55" s="38"/>
      <c r="L55" s="38"/>
      <c r="M55" s="39"/>
      <c r="N55" s="38"/>
    </row>
    <row r="56" spans="1:14" ht="15" hidden="1" customHeight="1">
      <c r="A56" s="70">
        <v>32372</v>
      </c>
      <c r="B56" s="41" t="s">
        <v>138</v>
      </c>
      <c r="C56" s="42">
        <f t="shared" si="9"/>
        <v>9810</v>
      </c>
      <c r="D56" s="88"/>
      <c r="E56" s="37">
        <v>7300</v>
      </c>
      <c r="F56" s="43">
        <v>2500</v>
      </c>
      <c r="G56" s="38"/>
      <c r="H56" s="38">
        <v>0</v>
      </c>
      <c r="I56" s="38"/>
      <c r="J56" s="38"/>
      <c r="K56" s="38"/>
      <c r="L56" s="38">
        <v>10</v>
      </c>
      <c r="M56" s="39"/>
      <c r="N56" s="38"/>
    </row>
    <row r="57" spans="1:14" ht="14.25" hidden="1" customHeight="1">
      <c r="A57" s="40">
        <v>32373</v>
      </c>
      <c r="B57" s="41" t="s">
        <v>71</v>
      </c>
      <c r="C57" s="42">
        <f t="shared" si="9"/>
        <v>1400</v>
      </c>
      <c r="D57" s="88">
        <v>400</v>
      </c>
      <c r="E57" s="37"/>
      <c r="F57" s="43"/>
      <c r="G57" s="38">
        <v>1000</v>
      </c>
      <c r="H57" s="38"/>
      <c r="I57" s="38"/>
      <c r="J57" s="38"/>
      <c r="K57" s="38"/>
      <c r="L57" s="38"/>
      <c r="M57" s="39"/>
      <c r="N57" s="38"/>
    </row>
    <row r="58" spans="1:14" ht="14.25" hidden="1" customHeight="1">
      <c r="A58" s="40">
        <v>32379</v>
      </c>
      <c r="B58" s="41" t="s">
        <v>72</v>
      </c>
      <c r="C58" s="42">
        <f t="shared" si="9"/>
        <v>7100</v>
      </c>
      <c r="D58" s="88">
        <v>6100</v>
      </c>
      <c r="E58" s="37"/>
      <c r="F58" s="43"/>
      <c r="G58" s="38">
        <v>1000</v>
      </c>
      <c r="H58" s="38"/>
      <c r="I58" s="38"/>
      <c r="J58" s="38"/>
      <c r="K58" s="38"/>
      <c r="L58" s="38"/>
      <c r="M58" s="39"/>
      <c r="N58" s="38"/>
    </row>
    <row r="59" spans="1:14" ht="14.25" hidden="1" customHeight="1">
      <c r="A59" s="40">
        <v>32389</v>
      </c>
      <c r="B59" s="41" t="s">
        <v>73</v>
      </c>
      <c r="C59" s="42">
        <f t="shared" si="9"/>
        <v>15500</v>
      </c>
      <c r="D59" s="88">
        <v>10500</v>
      </c>
      <c r="E59" s="37"/>
      <c r="F59" s="43">
        <v>2000</v>
      </c>
      <c r="G59" s="38">
        <v>3000</v>
      </c>
      <c r="H59" s="38"/>
      <c r="I59" s="38"/>
      <c r="J59" s="38"/>
      <c r="K59" s="38"/>
      <c r="L59" s="38"/>
      <c r="M59" s="39"/>
      <c r="N59" s="38"/>
    </row>
    <row r="60" spans="1:14" ht="14.25" hidden="1" customHeight="1">
      <c r="A60" s="40">
        <v>32393</v>
      </c>
      <c r="B60" s="41" t="s">
        <v>103</v>
      </c>
      <c r="C60" s="42">
        <f t="shared" si="9"/>
        <v>2300</v>
      </c>
      <c r="D60" s="88">
        <v>300</v>
      </c>
      <c r="E60" s="37"/>
      <c r="F60" s="43"/>
      <c r="G60" s="38">
        <v>2000</v>
      </c>
      <c r="H60" s="38"/>
      <c r="I60" s="38"/>
      <c r="J60" s="38">
        <v>0</v>
      </c>
      <c r="K60" s="38"/>
      <c r="L60" s="38"/>
      <c r="M60" s="39"/>
      <c r="N60" s="38"/>
    </row>
    <row r="61" spans="1:14" ht="14.25" hidden="1" customHeight="1">
      <c r="A61" s="40">
        <v>32396</v>
      </c>
      <c r="B61" s="41" t="s">
        <v>74</v>
      </c>
      <c r="C61" s="42">
        <f t="shared" si="9"/>
        <v>4500</v>
      </c>
      <c r="D61" s="88">
        <v>4500</v>
      </c>
      <c r="E61" s="37"/>
      <c r="F61" s="43"/>
      <c r="G61" s="38"/>
      <c r="H61" s="38"/>
      <c r="I61" s="38"/>
      <c r="J61" s="38"/>
      <c r="K61" s="38"/>
      <c r="L61" s="38"/>
      <c r="M61" s="39"/>
      <c r="N61" s="38"/>
    </row>
    <row r="62" spans="1:14" ht="18.75" hidden="1" customHeight="1">
      <c r="A62" s="40">
        <v>32399</v>
      </c>
      <c r="B62" s="41" t="s">
        <v>75</v>
      </c>
      <c r="C62" s="42">
        <f t="shared" si="9"/>
        <v>5010</v>
      </c>
      <c r="D62" s="88">
        <v>3000</v>
      </c>
      <c r="E62" s="37"/>
      <c r="F62" s="43"/>
      <c r="G62" s="38">
        <v>2000</v>
      </c>
      <c r="H62" s="38"/>
      <c r="I62" s="38"/>
      <c r="J62" s="38"/>
      <c r="K62" s="38"/>
      <c r="L62" s="38">
        <v>10</v>
      </c>
      <c r="M62" s="39"/>
      <c r="N62" s="38"/>
    </row>
    <row r="63" spans="1:14" s="104" customFormat="1" ht="27" customHeight="1">
      <c r="A63" s="70">
        <v>324</v>
      </c>
      <c r="B63" s="85" t="s">
        <v>122</v>
      </c>
      <c r="C63" s="42">
        <f t="shared" si="9"/>
        <v>0</v>
      </c>
      <c r="D63" s="42">
        <f t="shared" ref="D63:L63" si="12">D64</f>
        <v>0</v>
      </c>
      <c r="E63" s="42">
        <f t="shared" si="12"/>
        <v>0</v>
      </c>
      <c r="F63" s="42">
        <f t="shared" si="12"/>
        <v>0</v>
      </c>
      <c r="G63" s="42">
        <f t="shared" si="12"/>
        <v>0</v>
      </c>
      <c r="H63" s="42">
        <f t="shared" si="12"/>
        <v>0</v>
      </c>
      <c r="I63" s="42">
        <f t="shared" si="12"/>
        <v>0</v>
      </c>
      <c r="J63" s="42">
        <f t="shared" si="12"/>
        <v>0</v>
      </c>
      <c r="K63" s="42">
        <f t="shared" si="12"/>
        <v>0</v>
      </c>
      <c r="L63" s="42">
        <f t="shared" si="12"/>
        <v>0</v>
      </c>
      <c r="M63" s="103"/>
      <c r="N63" s="106"/>
    </row>
    <row r="64" spans="1:14" ht="16.5" hidden="1" customHeight="1">
      <c r="A64" s="40">
        <v>32412</v>
      </c>
      <c r="B64" s="41" t="s">
        <v>140</v>
      </c>
      <c r="C64" s="42">
        <f>D64+E64+F64+G64+H64+I64+J64+K64+L64</f>
        <v>0</v>
      </c>
      <c r="D64" s="88"/>
      <c r="E64" s="37"/>
      <c r="F64" s="43"/>
      <c r="G64" s="38"/>
      <c r="H64" s="38"/>
      <c r="I64" s="38">
        <v>0</v>
      </c>
      <c r="J64" s="38"/>
      <c r="K64" s="38"/>
      <c r="L64" s="38"/>
      <c r="M64" s="39"/>
      <c r="N64" s="38"/>
    </row>
    <row r="65" spans="1:14" s="104" customFormat="1" ht="24" customHeight="1">
      <c r="A65" s="68">
        <v>329</v>
      </c>
      <c r="B65" s="51" t="s">
        <v>22</v>
      </c>
      <c r="C65" s="42">
        <f t="shared" si="9"/>
        <v>50804</v>
      </c>
      <c r="D65" s="42">
        <f t="shared" ref="D65:K65" si="13">D66+D67+D68+D69+D70+D71</f>
        <v>8000</v>
      </c>
      <c r="E65" s="105">
        <f t="shared" si="13"/>
        <v>1000</v>
      </c>
      <c r="F65" s="105">
        <f t="shared" si="13"/>
        <v>26500</v>
      </c>
      <c r="G65" s="105">
        <f>G66+G67+G68+G69+G70+J53</f>
        <v>1000</v>
      </c>
      <c r="H65" s="105">
        <f t="shared" si="13"/>
        <v>0</v>
      </c>
      <c r="I65" s="105">
        <f t="shared" si="13"/>
        <v>0</v>
      </c>
      <c r="J65" s="105">
        <f t="shared" si="13"/>
        <v>0</v>
      </c>
      <c r="K65" s="105">
        <f t="shared" si="13"/>
        <v>1000</v>
      </c>
      <c r="L65" s="105">
        <v>13304</v>
      </c>
      <c r="M65" s="103"/>
      <c r="N65" s="106"/>
    </row>
    <row r="66" spans="1:14" ht="16.5" hidden="1" customHeight="1">
      <c r="A66" s="40">
        <v>32931</v>
      </c>
      <c r="B66" s="41" t="s">
        <v>76</v>
      </c>
      <c r="C66" s="42">
        <f t="shared" ref="C66:C71" si="14">SUM(D66:L66)</f>
        <v>2000</v>
      </c>
      <c r="D66" s="37">
        <v>500</v>
      </c>
      <c r="E66" s="37">
        <v>500</v>
      </c>
      <c r="F66" s="43">
        <v>1000</v>
      </c>
      <c r="G66" s="38"/>
      <c r="H66" s="38"/>
      <c r="I66" s="38"/>
      <c r="J66" s="38"/>
      <c r="K66" s="38"/>
      <c r="L66" s="38"/>
      <c r="M66" s="39"/>
      <c r="N66" s="38"/>
    </row>
    <row r="67" spans="1:14" ht="14.25" hidden="1" customHeight="1">
      <c r="A67" s="40">
        <v>32941</v>
      </c>
      <c r="B67" s="41" t="s">
        <v>77</v>
      </c>
      <c r="C67" s="42">
        <f t="shared" si="14"/>
        <v>1000</v>
      </c>
      <c r="D67" s="37">
        <v>1000</v>
      </c>
      <c r="E67" s="37"/>
      <c r="F67" s="43"/>
      <c r="G67" s="38"/>
      <c r="H67" s="38"/>
      <c r="I67" s="38"/>
      <c r="J67" s="38"/>
      <c r="K67" s="38"/>
      <c r="L67" s="38">
        <v>0</v>
      </c>
      <c r="M67" s="39"/>
      <c r="N67" s="38"/>
    </row>
    <row r="68" spans="1:14" ht="17.25" hidden="1" customHeight="1">
      <c r="A68" s="70">
        <v>32955</v>
      </c>
      <c r="B68" s="41" t="s">
        <v>139</v>
      </c>
      <c r="C68" s="42">
        <f t="shared" si="14"/>
        <v>0</v>
      </c>
      <c r="D68" s="37"/>
      <c r="E68" s="37"/>
      <c r="F68" s="43">
        <v>0</v>
      </c>
      <c r="G68" s="38"/>
      <c r="H68" s="38"/>
      <c r="I68" s="38"/>
      <c r="J68" s="38"/>
      <c r="K68" s="38"/>
      <c r="L68" s="38"/>
      <c r="M68" s="39"/>
      <c r="N68" s="38"/>
    </row>
    <row r="69" spans="1:14" ht="14.25" hidden="1" customHeight="1">
      <c r="A69" s="40">
        <v>32959</v>
      </c>
      <c r="B69" s="41" t="s">
        <v>102</v>
      </c>
      <c r="C69" s="42">
        <f t="shared" si="14"/>
        <v>26025</v>
      </c>
      <c r="D69" s="37">
        <v>500</v>
      </c>
      <c r="E69" s="37"/>
      <c r="F69" s="43">
        <v>25500</v>
      </c>
      <c r="G69" s="38">
        <v>0</v>
      </c>
      <c r="H69" s="38"/>
      <c r="I69" s="38"/>
      <c r="J69" s="38"/>
      <c r="K69" s="38"/>
      <c r="L69" s="38">
        <v>25</v>
      </c>
      <c r="M69" s="39"/>
      <c r="N69" s="38"/>
    </row>
    <row r="70" spans="1:14" ht="14.25" hidden="1" customHeight="1">
      <c r="A70" s="40">
        <v>32991</v>
      </c>
      <c r="B70" s="41" t="s">
        <v>101</v>
      </c>
      <c r="C70" s="42">
        <f t="shared" si="14"/>
        <v>1500</v>
      </c>
      <c r="D70" s="37">
        <v>500</v>
      </c>
      <c r="E70" s="37"/>
      <c r="F70" s="43"/>
      <c r="G70" s="38">
        <v>1000</v>
      </c>
      <c r="H70" s="38"/>
      <c r="I70" s="38"/>
      <c r="J70" s="38"/>
      <c r="K70" s="38"/>
      <c r="L70" s="38"/>
      <c r="M70" s="39"/>
      <c r="N70" s="38"/>
    </row>
    <row r="71" spans="1:14" ht="14.25" hidden="1" customHeight="1">
      <c r="A71" s="40">
        <v>32999</v>
      </c>
      <c r="B71" s="41" t="s">
        <v>22</v>
      </c>
      <c r="C71" s="42">
        <f t="shared" si="14"/>
        <v>7000</v>
      </c>
      <c r="D71" s="37">
        <v>5500</v>
      </c>
      <c r="E71" s="37">
        <v>500</v>
      </c>
      <c r="F71" s="43">
        <v>0</v>
      </c>
      <c r="G71" s="38">
        <v>0</v>
      </c>
      <c r="H71" s="38"/>
      <c r="I71" s="38"/>
      <c r="J71" s="38"/>
      <c r="K71" s="38">
        <v>1000</v>
      </c>
      <c r="L71" s="38"/>
      <c r="M71" s="39"/>
      <c r="N71" s="38"/>
    </row>
    <row r="72" spans="1:14" ht="21" customHeight="1">
      <c r="A72" s="52">
        <v>34</v>
      </c>
      <c r="B72" s="51" t="s">
        <v>98</v>
      </c>
      <c r="C72" s="42">
        <f>D72+E72+F72+G72+H72+I72+J72+K72+L72</f>
        <v>44400</v>
      </c>
      <c r="D72" s="42">
        <f>D75</f>
        <v>13400</v>
      </c>
      <c r="E72" s="42">
        <f t="shared" ref="E72:L72" si="15">E75</f>
        <v>0</v>
      </c>
      <c r="F72" s="42">
        <v>30000</v>
      </c>
      <c r="G72" s="42">
        <f t="shared" si="15"/>
        <v>1000</v>
      </c>
      <c r="H72" s="42">
        <f t="shared" si="15"/>
        <v>0</v>
      </c>
      <c r="I72" s="42">
        <f t="shared" si="15"/>
        <v>0</v>
      </c>
      <c r="J72" s="42">
        <f t="shared" si="15"/>
        <v>0</v>
      </c>
      <c r="K72" s="42">
        <f t="shared" si="15"/>
        <v>0</v>
      </c>
      <c r="L72" s="42">
        <f t="shared" si="15"/>
        <v>0</v>
      </c>
      <c r="M72" s="86"/>
      <c r="N72" s="36"/>
    </row>
    <row r="73" spans="1:14" ht="21" customHeight="1">
      <c r="A73" s="68">
        <v>342</v>
      </c>
      <c r="B73" s="52" t="s">
        <v>169</v>
      </c>
      <c r="C73" s="42">
        <v>30000</v>
      </c>
      <c r="D73" s="42"/>
      <c r="E73" s="42"/>
      <c r="F73" s="42">
        <v>30000</v>
      </c>
      <c r="G73" s="42"/>
      <c r="H73" s="42"/>
      <c r="I73" s="42"/>
      <c r="J73" s="42"/>
      <c r="K73" s="42"/>
      <c r="L73" s="42"/>
      <c r="M73" s="103"/>
      <c r="N73" s="106"/>
    </row>
    <row r="74" spans="1:14" ht="21" hidden="1" customHeight="1">
      <c r="A74" s="40">
        <v>3428</v>
      </c>
      <c r="B74" s="155" t="s">
        <v>169</v>
      </c>
      <c r="C74" s="42">
        <v>30000</v>
      </c>
      <c r="D74" s="42"/>
      <c r="E74" s="42"/>
      <c r="F74" s="42">
        <v>30000</v>
      </c>
      <c r="G74" s="42"/>
      <c r="H74" s="42"/>
      <c r="I74" s="42"/>
      <c r="J74" s="42"/>
      <c r="K74" s="42"/>
      <c r="L74" s="42"/>
      <c r="M74" s="39"/>
      <c r="N74" s="38"/>
    </row>
    <row r="75" spans="1:14" s="104" customFormat="1" ht="21" customHeight="1">
      <c r="A75" s="68">
        <v>343</v>
      </c>
      <c r="B75" s="51" t="s">
        <v>23</v>
      </c>
      <c r="C75" s="42">
        <f>C76+C77</f>
        <v>14600</v>
      </c>
      <c r="D75" s="42">
        <f t="shared" ref="D75:K75" si="16">D76+D77</f>
        <v>13400</v>
      </c>
      <c r="E75" s="42">
        <f t="shared" si="16"/>
        <v>0</v>
      </c>
      <c r="F75" s="42">
        <f t="shared" si="16"/>
        <v>0</v>
      </c>
      <c r="G75" s="42">
        <f t="shared" si="16"/>
        <v>1000</v>
      </c>
      <c r="H75" s="42">
        <f t="shared" si="16"/>
        <v>0</v>
      </c>
      <c r="I75" s="42">
        <f t="shared" si="16"/>
        <v>0</v>
      </c>
      <c r="J75" s="42">
        <f t="shared" si="16"/>
        <v>0</v>
      </c>
      <c r="K75" s="42">
        <f t="shared" si="16"/>
        <v>0</v>
      </c>
      <c r="L75" s="42">
        <v>0</v>
      </c>
      <c r="M75" s="39"/>
      <c r="N75" s="38"/>
    </row>
    <row r="76" spans="1:14" ht="14.25" hidden="1" customHeight="1">
      <c r="A76" s="40">
        <v>34311</v>
      </c>
      <c r="B76" s="41" t="s">
        <v>79</v>
      </c>
      <c r="C76" s="42">
        <f t="shared" ref="C76:C77" si="17">D76+E76+F76+G76+H76+I76+J76+K76+L76</f>
        <v>14600</v>
      </c>
      <c r="D76" s="37">
        <v>13400</v>
      </c>
      <c r="E76" s="37"/>
      <c r="F76" s="43"/>
      <c r="G76" s="38">
        <v>1000</v>
      </c>
      <c r="H76" s="38"/>
      <c r="I76" s="38"/>
      <c r="J76" s="38"/>
      <c r="K76" s="38"/>
      <c r="L76" s="38">
        <v>200</v>
      </c>
      <c r="M76" s="86">
        <f>203224+17340+6120+1</f>
        <v>226685</v>
      </c>
      <c r="N76" s="86">
        <f>207289+17687+6242+1</f>
        <v>231219</v>
      </c>
    </row>
    <row r="77" spans="1:14" ht="13.5" hidden="1" customHeight="1">
      <c r="A77" s="40">
        <v>34312</v>
      </c>
      <c r="B77" s="41" t="s">
        <v>80</v>
      </c>
      <c r="C77" s="42">
        <f t="shared" si="17"/>
        <v>0</v>
      </c>
      <c r="D77" s="37">
        <v>0</v>
      </c>
      <c r="E77" s="37"/>
      <c r="F77" s="43"/>
      <c r="G77" s="38"/>
      <c r="H77" s="38"/>
      <c r="I77" s="38"/>
      <c r="J77" s="38"/>
      <c r="K77" s="38"/>
      <c r="L77" s="38"/>
      <c r="M77" s="87"/>
      <c r="N77" s="87"/>
    </row>
    <row r="78" spans="1:14" ht="15" customHeight="1">
      <c r="A78" s="52">
        <v>37</v>
      </c>
      <c r="B78" s="41"/>
      <c r="C78" s="42">
        <f>160000+2500</f>
        <v>162500</v>
      </c>
      <c r="D78" s="37"/>
      <c r="E78" s="37"/>
      <c r="F78" s="43">
        <v>160000</v>
      </c>
      <c r="G78" s="38"/>
      <c r="H78" s="38"/>
      <c r="I78" s="38"/>
      <c r="J78" s="38"/>
      <c r="K78" s="38"/>
      <c r="L78" s="38"/>
      <c r="M78" s="103"/>
      <c r="N78" s="103"/>
    </row>
    <row r="79" spans="1:14" s="149" customFormat="1">
      <c r="A79" s="148">
        <v>379</v>
      </c>
      <c r="B79" s="54" t="s">
        <v>168</v>
      </c>
      <c r="C79" s="42">
        <f>D79+E79+F79+G79+H79+I79+J79+K79+L79</f>
        <v>160000</v>
      </c>
      <c r="D79" s="42"/>
      <c r="E79" s="42"/>
      <c r="F79" s="64">
        <f>F80</f>
        <v>160000</v>
      </c>
      <c r="G79" s="36"/>
      <c r="H79" s="36"/>
      <c r="I79" s="36"/>
      <c r="J79" s="36"/>
      <c r="K79" s="36"/>
      <c r="L79" s="36"/>
      <c r="M79" s="39"/>
      <c r="N79" s="108"/>
    </row>
    <row r="80" spans="1:14" s="23" customFormat="1" ht="15.75" hidden="1" customHeight="1">
      <c r="A80" s="48">
        <v>37229</v>
      </c>
      <c r="B80" s="150" t="s">
        <v>170</v>
      </c>
      <c r="C80" s="153">
        <v>160000</v>
      </c>
      <c r="D80" s="154"/>
      <c r="E80" s="154"/>
      <c r="F80" s="154">
        <v>160000</v>
      </c>
      <c r="G80" s="153"/>
      <c r="H80" s="153"/>
      <c r="I80" s="153"/>
      <c r="J80" s="153"/>
      <c r="K80" s="153"/>
      <c r="L80" s="153"/>
      <c r="M80" s="39"/>
      <c r="N80" s="108"/>
    </row>
    <row r="81" spans="1:15" s="65" customFormat="1" ht="35.25" customHeight="1">
      <c r="A81" s="62" t="s">
        <v>81</v>
      </c>
      <c r="B81" s="66" t="s">
        <v>82</v>
      </c>
      <c r="C81" s="64">
        <f t="shared" ref="C81:L81" si="18">C82</f>
        <v>225000</v>
      </c>
      <c r="D81" s="64">
        <f t="shared" si="18"/>
        <v>226000</v>
      </c>
      <c r="E81" s="64">
        <f t="shared" si="18"/>
        <v>0</v>
      </c>
      <c r="F81" s="64">
        <f t="shared" si="18"/>
        <v>0</v>
      </c>
      <c r="G81" s="64">
        <f t="shared" si="18"/>
        <v>0</v>
      </c>
      <c r="H81" s="64">
        <f t="shared" si="18"/>
        <v>0</v>
      </c>
      <c r="I81" s="64">
        <f t="shared" si="18"/>
        <v>0</v>
      </c>
      <c r="J81" s="64">
        <f t="shared" si="18"/>
        <v>0</v>
      </c>
      <c r="K81" s="64">
        <f t="shared" si="18"/>
        <v>0</v>
      </c>
      <c r="L81" s="64">
        <f t="shared" si="18"/>
        <v>0</v>
      </c>
      <c r="M81" s="39">
        <f>206040+17340+6120</f>
        <v>229500</v>
      </c>
      <c r="N81" s="39">
        <f>210160+17686+6242+2</f>
        <v>234090</v>
      </c>
    </row>
    <row r="82" spans="1:15" s="65" customFormat="1" ht="18.75" customHeight="1">
      <c r="A82" s="52">
        <v>32</v>
      </c>
      <c r="B82" s="51" t="s">
        <v>18</v>
      </c>
      <c r="C82" s="42">
        <f t="shared" ref="C82:L82" si="19">C83+C89</f>
        <v>225000</v>
      </c>
      <c r="D82" s="64">
        <f>D83+D89+1000</f>
        <v>226000</v>
      </c>
      <c r="E82" s="64">
        <f t="shared" si="19"/>
        <v>0</v>
      </c>
      <c r="F82" s="64">
        <f t="shared" si="19"/>
        <v>0</v>
      </c>
      <c r="G82" s="64">
        <f t="shared" si="19"/>
        <v>0</v>
      </c>
      <c r="H82" s="64">
        <f t="shared" si="19"/>
        <v>0</v>
      </c>
      <c r="I82" s="64">
        <f t="shared" si="19"/>
        <v>0</v>
      </c>
      <c r="J82" s="64">
        <f t="shared" si="19"/>
        <v>0</v>
      </c>
      <c r="K82" s="64">
        <f t="shared" si="19"/>
        <v>0</v>
      </c>
      <c r="L82" s="64">
        <f t="shared" si="19"/>
        <v>0</v>
      </c>
      <c r="M82" s="39">
        <v>229500</v>
      </c>
      <c r="N82" s="108">
        <v>234090</v>
      </c>
    </row>
    <row r="83" spans="1:15" s="104" customFormat="1">
      <c r="A83" s="70">
        <v>322</v>
      </c>
      <c r="B83" s="85" t="s">
        <v>20</v>
      </c>
      <c r="C83" s="42">
        <f>D83+E83+F83+G83+H83+I83+J83+K83+L83</f>
        <v>208000</v>
      </c>
      <c r="D83" s="45">
        <f>D84+D85+D86+D87+D88</f>
        <v>208000</v>
      </c>
      <c r="E83" s="45">
        <f t="shared" ref="E83:L83" si="20">E84+E85+E86+E87+E88</f>
        <v>0</v>
      </c>
      <c r="F83" s="45">
        <f t="shared" si="20"/>
        <v>0</v>
      </c>
      <c r="G83" s="45">
        <f t="shared" si="20"/>
        <v>0</v>
      </c>
      <c r="H83" s="45">
        <f t="shared" si="20"/>
        <v>0</v>
      </c>
      <c r="I83" s="45">
        <f t="shared" si="20"/>
        <v>0</v>
      </c>
      <c r="J83" s="45">
        <f t="shared" si="20"/>
        <v>0</v>
      </c>
      <c r="K83" s="45">
        <f t="shared" si="20"/>
        <v>0</v>
      </c>
      <c r="L83" s="45">
        <f t="shared" si="20"/>
        <v>0</v>
      </c>
      <c r="M83" s="39"/>
      <c r="N83" s="108"/>
    </row>
    <row r="84" spans="1:15" ht="24" hidden="1" customHeight="1">
      <c r="A84" s="70">
        <v>32219</v>
      </c>
      <c r="B84" s="44" t="s">
        <v>83</v>
      </c>
      <c r="C84" s="45">
        <f>SUM(D84:L84)</f>
        <v>6000</v>
      </c>
      <c r="D84" s="37">
        <v>6000</v>
      </c>
      <c r="E84" s="37"/>
      <c r="F84" s="43"/>
      <c r="G84" s="38"/>
      <c r="H84" s="38"/>
      <c r="I84" s="38"/>
      <c r="J84" s="38"/>
      <c r="K84" s="38"/>
      <c r="L84" s="38"/>
      <c r="M84" s="103"/>
      <c r="N84" s="36"/>
    </row>
    <row r="85" spans="1:15" ht="16.5" hidden="1" customHeight="1">
      <c r="A85" s="70">
        <v>32231</v>
      </c>
      <c r="B85" s="41" t="s">
        <v>84</v>
      </c>
      <c r="C85" s="45">
        <f t="shared" ref="C85:C91" si="21">SUM(D85:L85)</f>
        <v>66000</v>
      </c>
      <c r="D85" s="37">
        <v>66000</v>
      </c>
      <c r="E85" s="37"/>
      <c r="F85" s="43"/>
      <c r="G85" s="38"/>
      <c r="H85" s="38"/>
      <c r="I85" s="38"/>
      <c r="J85" s="38"/>
      <c r="K85" s="38"/>
      <c r="L85" s="38"/>
      <c r="M85" s="39"/>
      <c r="N85" s="108"/>
    </row>
    <row r="86" spans="1:15" ht="18.75" hidden="1" customHeight="1">
      <c r="A86" s="70">
        <v>32232</v>
      </c>
      <c r="B86" s="41" t="s">
        <v>85</v>
      </c>
      <c r="C86" s="45"/>
      <c r="D86" s="37"/>
      <c r="E86" s="37"/>
      <c r="F86" s="43"/>
      <c r="G86" s="38"/>
      <c r="H86" s="38"/>
      <c r="I86" s="38"/>
      <c r="J86" s="38"/>
      <c r="K86" s="38"/>
      <c r="L86" s="38"/>
      <c r="M86" s="39"/>
      <c r="N86" s="108"/>
    </row>
    <row r="87" spans="1:15" ht="15.75" hidden="1" customHeight="1">
      <c r="A87" s="70">
        <v>32233</v>
      </c>
      <c r="B87" s="41" t="s">
        <v>86</v>
      </c>
      <c r="C87" s="45"/>
      <c r="D87" s="37"/>
      <c r="E87" s="37"/>
      <c r="F87" s="43"/>
      <c r="G87" s="38"/>
      <c r="H87" s="38"/>
      <c r="I87" s="38"/>
      <c r="J87" s="38"/>
      <c r="K87" s="38"/>
      <c r="L87" s="38"/>
      <c r="M87" s="39"/>
      <c r="N87" s="108"/>
    </row>
    <row r="88" spans="1:15" ht="15.75" hidden="1" customHeight="1">
      <c r="A88" s="70">
        <v>32239</v>
      </c>
      <c r="B88" s="44" t="s">
        <v>87</v>
      </c>
      <c r="C88" s="45">
        <f t="shared" si="21"/>
        <v>136000</v>
      </c>
      <c r="D88" s="37">
        <v>136000</v>
      </c>
      <c r="E88" s="37"/>
      <c r="F88" s="43"/>
      <c r="G88" s="38"/>
      <c r="H88" s="38"/>
      <c r="I88" s="38"/>
      <c r="J88" s="38"/>
      <c r="K88" s="38"/>
      <c r="L88" s="38"/>
      <c r="M88" s="86">
        <v>4080</v>
      </c>
      <c r="N88" s="36">
        <v>4162</v>
      </c>
      <c r="O88" s="67"/>
    </row>
    <row r="89" spans="1:15" s="104" customFormat="1">
      <c r="A89" s="70">
        <v>323</v>
      </c>
      <c r="B89" s="85" t="s">
        <v>21</v>
      </c>
      <c r="C89" s="42">
        <f>D89+E89+F89+G89+H89+I89+J89+K89+L89</f>
        <v>17000</v>
      </c>
      <c r="D89" s="45">
        <f t="shared" ref="D89:L89" si="22">D90+D91+D92</f>
        <v>17000</v>
      </c>
      <c r="E89" s="45">
        <f t="shared" si="22"/>
        <v>0</v>
      </c>
      <c r="F89" s="45">
        <f t="shared" si="22"/>
        <v>0</v>
      </c>
      <c r="G89" s="45">
        <f t="shared" si="22"/>
        <v>0</v>
      </c>
      <c r="H89" s="45">
        <f t="shared" si="22"/>
        <v>0</v>
      </c>
      <c r="I89" s="45">
        <f t="shared" si="22"/>
        <v>0</v>
      </c>
      <c r="J89" s="45">
        <f t="shared" si="22"/>
        <v>0</v>
      </c>
      <c r="K89" s="45">
        <f t="shared" si="22"/>
        <v>0</v>
      </c>
      <c r="L89" s="45">
        <f t="shared" si="22"/>
        <v>0</v>
      </c>
      <c r="M89" s="39"/>
      <c r="N89" s="108"/>
    </row>
    <row r="90" spans="1:15" ht="15.75" hidden="1" customHeight="1">
      <c r="A90" s="40">
        <v>32319</v>
      </c>
      <c r="B90" s="41" t="s">
        <v>88</v>
      </c>
      <c r="C90" s="45"/>
      <c r="D90" s="37"/>
      <c r="E90" s="37"/>
      <c r="F90" s="43"/>
      <c r="G90" s="38"/>
      <c r="H90" s="38"/>
      <c r="I90" s="38"/>
      <c r="J90" s="38"/>
      <c r="K90" s="38"/>
      <c r="L90" s="38"/>
      <c r="M90" s="103"/>
      <c r="N90" s="36"/>
    </row>
    <row r="91" spans="1:15" ht="15.75" hidden="1" customHeight="1">
      <c r="A91" s="40">
        <v>32361</v>
      </c>
      <c r="B91" s="41" t="s">
        <v>89</v>
      </c>
      <c r="C91" s="45">
        <f t="shared" si="21"/>
        <v>17000</v>
      </c>
      <c r="D91" s="37">
        <v>17000</v>
      </c>
      <c r="E91" s="37"/>
      <c r="F91" s="43"/>
      <c r="G91" s="38"/>
      <c r="H91" s="38"/>
      <c r="I91" s="38"/>
      <c r="J91" s="38"/>
      <c r="K91" s="38"/>
      <c r="L91" s="38"/>
      <c r="M91" s="39"/>
      <c r="N91" s="108"/>
    </row>
    <row r="92" spans="1:15" ht="15.75" hidden="1" customHeight="1">
      <c r="A92" s="40">
        <v>32922</v>
      </c>
      <c r="B92" s="41" t="s">
        <v>90</v>
      </c>
      <c r="C92" s="45"/>
      <c r="D92" s="37"/>
      <c r="E92" s="37"/>
      <c r="F92" s="43"/>
      <c r="G92" s="38"/>
      <c r="H92" s="38"/>
      <c r="I92" s="38"/>
      <c r="J92" s="38"/>
      <c r="K92" s="38"/>
      <c r="L92" s="38"/>
      <c r="M92" s="39"/>
      <c r="N92" s="108"/>
    </row>
    <row r="93" spans="1:15" s="65" customFormat="1" ht="49.5" customHeight="1">
      <c r="A93" s="62" t="s">
        <v>91</v>
      </c>
      <c r="B93" s="63" t="s">
        <v>92</v>
      </c>
      <c r="C93" s="64">
        <f>C94</f>
        <v>1000</v>
      </c>
      <c r="D93" s="64">
        <f t="shared" ref="D93:K93" si="23">SUM(D96:D98)</f>
        <v>0</v>
      </c>
      <c r="E93" s="64">
        <f t="shared" si="23"/>
        <v>0</v>
      </c>
      <c r="F93" s="64">
        <f t="shared" si="23"/>
        <v>0</v>
      </c>
      <c r="G93" s="64">
        <f t="shared" si="23"/>
        <v>0</v>
      </c>
      <c r="H93" s="64">
        <f t="shared" si="23"/>
        <v>0</v>
      </c>
      <c r="I93" s="64">
        <f t="shared" si="23"/>
        <v>0</v>
      </c>
      <c r="J93" s="64">
        <f t="shared" si="23"/>
        <v>0</v>
      </c>
      <c r="K93" s="64">
        <f t="shared" si="23"/>
        <v>0</v>
      </c>
      <c r="L93" s="64">
        <f>L94</f>
        <v>1000</v>
      </c>
      <c r="M93" s="39"/>
      <c r="N93" s="108"/>
    </row>
    <row r="94" spans="1:15" s="65" customFormat="1">
      <c r="A94" s="52">
        <v>32</v>
      </c>
      <c r="B94" s="51" t="s">
        <v>18</v>
      </c>
      <c r="C94" s="64">
        <f>C95</f>
        <v>1000</v>
      </c>
      <c r="D94" s="64"/>
      <c r="E94" s="64"/>
      <c r="F94" s="64"/>
      <c r="G94" s="64"/>
      <c r="H94" s="64"/>
      <c r="I94" s="64"/>
      <c r="J94" s="64"/>
      <c r="K94" s="64"/>
      <c r="L94" s="64">
        <f>L95</f>
        <v>1000</v>
      </c>
      <c r="M94" s="64"/>
      <c r="N94" s="64"/>
    </row>
    <row r="95" spans="1:15" s="107" customFormat="1" ht="38.25" customHeight="1">
      <c r="A95" s="70">
        <v>323</v>
      </c>
      <c r="B95" s="85" t="s">
        <v>21</v>
      </c>
      <c r="C95" s="42">
        <f t="shared" ref="C95" si="24">D95+E95+F95+G95+H95+I95+J95+K95+L95</f>
        <v>1000</v>
      </c>
      <c r="D95" s="64"/>
      <c r="E95" s="64"/>
      <c r="F95" s="64"/>
      <c r="G95" s="64"/>
      <c r="H95" s="64"/>
      <c r="I95" s="64"/>
      <c r="J95" s="64"/>
      <c r="K95" s="64"/>
      <c r="L95" s="64">
        <v>1000</v>
      </c>
      <c r="M95" s="39"/>
      <c r="N95" s="109"/>
    </row>
    <row r="96" spans="1:15" ht="38.25" hidden="1" customHeight="1">
      <c r="A96" s="40">
        <v>32321</v>
      </c>
      <c r="B96" s="41" t="s">
        <v>60</v>
      </c>
      <c r="C96" s="42">
        <f>SUM(D96:L96)</f>
        <v>0</v>
      </c>
      <c r="D96" s="37">
        <v>0</v>
      </c>
      <c r="E96" s="37"/>
      <c r="F96" s="43"/>
      <c r="G96" s="38"/>
      <c r="H96" s="38"/>
      <c r="I96" s="38"/>
      <c r="J96" s="38"/>
      <c r="K96" s="38"/>
      <c r="L96" s="38"/>
      <c r="M96" s="86"/>
      <c r="N96" s="45"/>
    </row>
    <row r="97" spans="1:14" ht="38.25" hidden="1" customHeight="1">
      <c r="A97" s="40">
        <v>32322</v>
      </c>
      <c r="B97" s="41" t="s">
        <v>61</v>
      </c>
      <c r="C97" s="42">
        <f>SUM(D97:L97)</f>
        <v>0</v>
      </c>
      <c r="D97" s="37"/>
      <c r="E97" s="37"/>
      <c r="F97" s="43"/>
      <c r="G97" s="38"/>
      <c r="H97" s="38"/>
      <c r="I97" s="38"/>
      <c r="J97" s="38"/>
      <c r="K97" s="38"/>
      <c r="L97" s="38"/>
      <c r="M97" s="39"/>
      <c r="N97" s="109"/>
    </row>
    <row r="98" spans="1:14" ht="38.25" hidden="1" customHeight="1">
      <c r="A98" s="40">
        <v>32329</v>
      </c>
      <c r="B98" s="41" t="s">
        <v>62</v>
      </c>
      <c r="C98" s="42">
        <f>SUM(D98:L98)</f>
        <v>1000</v>
      </c>
      <c r="D98" s="37"/>
      <c r="E98" s="37"/>
      <c r="F98" s="43"/>
      <c r="G98" s="38"/>
      <c r="H98" s="38"/>
      <c r="I98" s="38"/>
      <c r="J98" s="38"/>
      <c r="K98" s="38"/>
      <c r="L98" s="38">
        <v>1000</v>
      </c>
      <c r="M98" s="39"/>
      <c r="N98" s="109"/>
    </row>
    <row r="99" spans="1:14" ht="42.75" customHeight="1">
      <c r="A99" s="58" t="s">
        <v>99</v>
      </c>
      <c r="B99" s="58" t="s">
        <v>93</v>
      </c>
      <c r="C99" s="55">
        <f>C100</f>
        <v>118000</v>
      </c>
      <c r="D99" s="55">
        <f t="shared" ref="D99:L99" si="25">D100</f>
        <v>26500</v>
      </c>
      <c r="E99" s="55">
        <f t="shared" si="25"/>
        <v>0</v>
      </c>
      <c r="F99" s="55">
        <f t="shared" si="25"/>
        <v>90500</v>
      </c>
      <c r="G99" s="55">
        <f t="shared" si="25"/>
        <v>0</v>
      </c>
      <c r="H99" s="55">
        <f t="shared" si="25"/>
        <v>0</v>
      </c>
      <c r="I99" s="55">
        <f t="shared" si="25"/>
        <v>0</v>
      </c>
      <c r="J99" s="55">
        <f t="shared" si="25"/>
        <v>0</v>
      </c>
      <c r="K99" s="55">
        <f t="shared" si="25"/>
        <v>0</v>
      </c>
      <c r="L99" s="55">
        <f t="shared" si="25"/>
        <v>1000</v>
      </c>
      <c r="M99" s="55">
        <v>142800</v>
      </c>
      <c r="N99" s="55">
        <v>145660</v>
      </c>
    </row>
    <row r="100" spans="1:14">
      <c r="A100" s="53">
        <v>42</v>
      </c>
      <c r="B100" s="54" t="s">
        <v>105</v>
      </c>
      <c r="C100" s="42">
        <f t="shared" ref="C100:L100" si="26">C101+C112</f>
        <v>118000</v>
      </c>
      <c r="D100" s="42">
        <f t="shared" si="26"/>
        <v>26500</v>
      </c>
      <c r="E100" s="42">
        <f t="shared" si="26"/>
        <v>0</v>
      </c>
      <c r="F100" s="42">
        <f t="shared" si="26"/>
        <v>90500</v>
      </c>
      <c r="G100" s="42">
        <f t="shared" si="26"/>
        <v>0</v>
      </c>
      <c r="H100" s="42">
        <f t="shared" si="26"/>
        <v>0</v>
      </c>
      <c r="I100" s="42">
        <f t="shared" si="26"/>
        <v>0</v>
      </c>
      <c r="J100" s="42">
        <f t="shared" si="26"/>
        <v>0</v>
      </c>
      <c r="K100" s="42">
        <f t="shared" si="26"/>
        <v>0</v>
      </c>
      <c r="L100" s="42">
        <f t="shared" si="26"/>
        <v>1000</v>
      </c>
      <c r="M100" s="145">
        <v>142800</v>
      </c>
      <c r="N100" s="146">
        <v>145660</v>
      </c>
    </row>
    <row r="101" spans="1:14" s="149" customFormat="1">
      <c r="A101" s="148">
        <v>422</v>
      </c>
      <c r="B101" s="54" t="s">
        <v>106</v>
      </c>
      <c r="C101" s="42">
        <f>D101+E101+F101+G101+H101+I101+J101+K101+L101</f>
        <v>34000</v>
      </c>
      <c r="D101" s="42">
        <v>26500</v>
      </c>
      <c r="E101" s="42">
        <f t="shared" ref="E101:L101" si="27">E104+E105+E106+E107+E108+E109+E110+E111</f>
        <v>0</v>
      </c>
      <c r="F101" s="42">
        <f t="shared" si="27"/>
        <v>6500</v>
      </c>
      <c r="G101" s="42">
        <f t="shared" si="27"/>
        <v>0</v>
      </c>
      <c r="H101" s="42">
        <f t="shared" si="27"/>
        <v>0</v>
      </c>
      <c r="I101" s="42">
        <f t="shared" si="27"/>
        <v>0</v>
      </c>
      <c r="J101" s="42">
        <f t="shared" si="27"/>
        <v>0</v>
      </c>
      <c r="K101" s="42">
        <f t="shared" si="27"/>
        <v>0</v>
      </c>
      <c r="L101" s="42">
        <f t="shared" si="27"/>
        <v>1000</v>
      </c>
      <c r="M101" s="145"/>
      <c r="N101" s="146"/>
    </row>
    <row r="102" spans="1:14" ht="15.75" hidden="1" customHeight="1">
      <c r="A102" s="34">
        <v>4221</v>
      </c>
      <c r="B102" s="35" t="s">
        <v>94</v>
      </c>
      <c r="C102" s="42">
        <f>SUM(D102:L102)</f>
        <v>0</v>
      </c>
      <c r="D102" s="37">
        <v>0</v>
      </c>
      <c r="E102" s="37"/>
      <c r="F102" s="43"/>
      <c r="G102" s="38"/>
      <c r="H102" s="38"/>
      <c r="I102" s="38"/>
      <c r="J102" s="38"/>
      <c r="K102" s="38"/>
      <c r="L102" s="38"/>
      <c r="M102" s="145"/>
      <c r="N102" s="146"/>
    </row>
    <row r="103" spans="1:14" ht="15.75" hidden="1" customHeight="1">
      <c r="A103" s="34">
        <v>4225</v>
      </c>
      <c r="B103" s="35" t="s">
        <v>95</v>
      </c>
      <c r="C103" s="42">
        <f>SUM(D103:L103)</f>
        <v>0</v>
      </c>
      <c r="D103" s="37">
        <v>0</v>
      </c>
      <c r="E103" s="37"/>
      <c r="F103" s="43"/>
      <c r="G103" s="38"/>
      <c r="H103" s="38"/>
      <c r="I103" s="38"/>
      <c r="J103" s="38"/>
      <c r="K103" s="38"/>
      <c r="L103" s="38"/>
      <c r="M103" s="145"/>
      <c r="N103" s="146"/>
    </row>
    <row r="104" spans="1:14" s="147" customFormat="1" ht="15.75" hidden="1" customHeight="1">
      <c r="A104" s="140">
        <v>42211</v>
      </c>
      <c r="B104" s="141" t="s">
        <v>154</v>
      </c>
      <c r="C104" s="42">
        <f t="shared" ref="C104:C113" si="28">D104+E104+F104+G104+H104+I104+J104+K104+L104</f>
        <v>25200</v>
      </c>
      <c r="D104" s="142">
        <v>24500</v>
      </c>
      <c r="E104" s="142"/>
      <c r="F104" s="143"/>
      <c r="G104" s="144"/>
      <c r="H104" s="144"/>
      <c r="I104" s="144"/>
      <c r="J104" s="144">
        <v>0</v>
      </c>
      <c r="K104" s="144"/>
      <c r="L104" s="144">
        <v>700</v>
      </c>
      <c r="M104" s="145"/>
      <c r="N104" s="146"/>
    </row>
    <row r="105" spans="1:14" s="147" customFormat="1" ht="15.75" hidden="1" customHeight="1">
      <c r="A105" s="140">
        <v>42212</v>
      </c>
      <c r="B105" s="141" t="s">
        <v>155</v>
      </c>
      <c r="C105" s="42">
        <f t="shared" si="28"/>
        <v>10050</v>
      </c>
      <c r="D105" s="142">
        <v>10000</v>
      </c>
      <c r="E105" s="142"/>
      <c r="F105" s="143"/>
      <c r="G105" s="144"/>
      <c r="H105" s="144"/>
      <c r="I105" s="144"/>
      <c r="J105" s="144"/>
      <c r="K105" s="144"/>
      <c r="L105" s="144">
        <v>50</v>
      </c>
      <c r="M105" s="145"/>
      <c r="N105" s="146"/>
    </row>
    <row r="106" spans="1:14" s="147" customFormat="1" ht="15.75" hidden="1" customHeight="1">
      <c r="A106" s="140">
        <v>42219</v>
      </c>
      <c r="B106" s="141" t="s">
        <v>164</v>
      </c>
      <c r="C106" s="42">
        <f t="shared" si="28"/>
        <v>5050</v>
      </c>
      <c r="D106" s="142">
        <v>5000</v>
      </c>
      <c r="E106" s="142"/>
      <c r="F106" s="143"/>
      <c r="G106" s="144"/>
      <c r="H106" s="144"/>
      <c r="I106" s="144"/>
      <c r="J106" s="144"/>
      <c r="K106" s="144"/>
      <c r="L106" s="144">
        <v>50</v>
      </c>
      <c r="M106" s="145"/>
      <c r="N106" s="146"/>
    </row>
    <row r="107" spans="1:14" s="147" customFormat="1" ht="15.75" hidden="1" customHeight="1">
      <c r="A107" s="140">
        <v>42239</v>
      </c>
      <c r="B107" s="141" t="s">
        <v>156</v>
      </c>
      <c r="C107" s="42">
        <f t="shared" si="28"/>
        <v>5050</v>
      </c>
      <c r="D107" s="142">
        <v>5000</v>
      </c>
      <c r="E107" s="142"/>
      <c r="F107" s="143"/>
      <c r="G107" s="144"/>
      <c r="H107" s="144"/>
      <c r="I107" s="144"/>
      <c r="J107" s="144"/>
      <c r="K107" s="144"/>
      <c r="L107" s="144">
        <v>50</v>
      </c>
      <c r="M107" s="86"/>
      <c r="N107" s="45"/>
    </row>
    <row r="108" spans="1:14" s="147" customFormat="1" ht="15.75" hidden="1" customHeight="1">
      <c r="A108" s="140">
        <v>42259</v>
      </c>
      <c r="B108" s="141" t="s">
        <v>157</v>
      </c>
      <c r="C108" s="42">
        <f t="shared" si="28"/>
        <v>2050</v>
      </c>
      <c r="D108" s="142">
        <v>2000</v>
      </c>
      <c r="E108" s="142"/>
      <c r="F108" s="143"/>
      <c r="G108" s="144"/>
      <c r="H108" s="144"/>
      <c r="I108" s="144"/>
      <c r="J108" s="144"/>
      <c r="K108" s="144"/>
      <c r="L108" s="144">
        <v>50</v>
      </c>
      <c r="M108" s="87"/>
      <c r="N108" s="109"/>
    </row>
    <row r="109" spans="1:14" s="147" customFormat="1" ht="15.75" hidden="1" customHeight="1">
      <c r="A109" s="140">
        <v>42261</v>
      </c>
      <c r="B109" s="141" t="s">
        <v>158</v>
      </c>
      <c r="C109" s="42">
        <f t="shared" si="28"/>
        <v>2050</v>
      </c>
      <c r="D109" s="142">
        <v>2000</v>
      </c>
      <c r="E109" s="142"/>
      <c r="F109" s="143"/>
      <c r="G109" s="144"/>
      <c r="H109" s="144"/>
      <c r="I109" s="144"/>
      <c r="J109" s="144"/>
      <c r="K109" s="144"/>
      <c r="L109" s="144">
        <v>50</v>
      </c>
      <c r="M109" s="23"/>
      <c r="N109" s="23"/>
    </row>
    <row r="110" spans="1:14" s="147" customFormat="1" ht="15.75" hidden="1" customHeight="1">
      <c r="A110" s="140">
        <v>42262</v>
      </c>
      <c r="B110" s="141" t="s">
        <v>159</v>
      </c>
      <c r="C110" s="42">
        <f t="shared" si="28"/>
        <v>50</v>
      </c>
      <c r="D110" s="142"/>
      <c r="E110" s="142"/>
      <c r="F110" s="143"/>
      <c r="G110" s="144"/>
      <c r="H110" s="144"/>
      <c r="I110" s="144"/>
      <c r="J110" s="144"/>
      <c r="K110" s="144"/>
      <c r="L110" s="144">
        <v>50</v>
      </c>
      <c r="M110" s="23"/>
      <c r="N110" s="23"/>
    </row>
    <row r="111" spans="1:14" s="147" customFormat="1" ht="15.75" hidden="1" customHeight="1">
      <c r="A111" s="140">
        <v>42273</v>
      </c>
      <c r="B111" s="141" t="s">
        <v>165</v>
      </c>
      <c r="C111" s="42">
        <f t="shared" si="28"/>
        <v>6500</v>
      </c>
      <c r="D111" s="142"/>
      <c r="E111" s="142"/>
      <c r="F111" s="143">
        <v>6500</v>
      </c>
      <c r="G111" s="144"/>
      <c r="H111" s="144"/>
      <c r="I111" s="144"/>
      <c r="J111" s="144"/>
      <c r="K111" s="144"/>
      <c r="L111" s="144">
        <v>0</v>
      </c>
      <c r="M111" s="23"/>
      <c r="N111" s="23"/>
    </row>
    <row r="112" spans="1:14" s="149" customFormat="1">
      <c r="A112" s="148">
        <v>424</v>
      </c>
      <c r="B112" s="54" t="s">
        <v>107</v>
      </c>
      <c r="C112" s="42">
        <f t="shared" si="28"/>
        <v>84000</v>
      </c>
      <c r="D112" s="42"/>
      <c r="E112" s="42"/>
      <c r="F112" s="64">
        <f>F113</f>
        <v>84000</v>
      </c>
      <c r="G112" s="36"/>
      <c r="H112" s="36"/>
      <c r="I112" s="36"/>
      <c r="J112" s="36">
        <f>J113</f>
        <v>0</v>
      </c>
      <c r="K112" s="36"/>
      <c r="L112" s="36">
        <v>0</v>
      </c>
      <c r="M112" s="153"/>
      <c r="N112" s="158"/>
    </row>
    <row r="113" spans="1:14" s="152" customFormat="1" ht="15.75" hidden="1" customHeight="1">
      <c r="A113" s="69">
        <v>42411</v>
      </c>
      <c r="B113" s="150" t="s">
        <v>107</v>
      </c>
      <c r="C113" s="88">
        <f t="shared" si="28"/>
        <v>84000</v>
      </c>
      <c r="D113" s="88"/>
      <c r="E113" s="88"/>
      <c r="F113" s="151">
        <f>4000+80000</f>
        <v>84000</v>
      </c>
      <c r="G113" s="108"/>
      <c r="H113" s="108"/>
      <c r="I113" s="108"/>
      <c r="J113" s="108">
        <v>0</v>
      </c>
      <c r="K113" s="108"/>
      <c r="L113" s="108">
        <v>0</v>
      </c>
      <c r="M113" s="23"/>
      <c r="N113" s="23"/>
    </row>
    <row r="114" spans="1:14" s="23" customFormat="1">
      <c r="A114" s="48"/>
      <c r="B114" s="47"/>
      <c r="D114" s="46"/>
      <c r="E114" s="46"/>
      <c r="F114" s="46"/>
    </row>
    <row r="115" spans="1:14" s="23" customFormat="1">
      <c r="A115" s="48"/>
      <c r="B115" s="47"/>
      <c r="D115" s="46"/>
      <c r="E115" s="46"/>
      <c r="F115" s="46"/>
    </row>
    <row r="116" spans="1:14" s="23" customFormat="1">
      <c r="A116" s="48"/>
      <c r="B116" s="47"/>
      <c r="D116" s="46"/>
      <c r="E116" s="46"/>
      <c r="F116" s="46"/>
    </row>
    <row r="117" spans="1:14" s="23" customFormat="1">
      <c r="A117" s="48"/>
      <c r="B117" s="47"/>
      <c r="D117" s="46"/>
      <c r="E117" s="46"/>
      <c r="F117" s="46"/>
    </row>
    <row r="118" spans="1:14" s="23" customFormat="1">
      <c r="A118" s="48"/>
      <c r="B118" s="47"/>
      <c r="D118" s="46"/>
      <c r="E118" s="46"/>
      <c r="F118" s="46"/>
    </row>
    <row r="119" spans="1:14" s="23" customFormat="1">
      <c r="A119" s="48"/>
      <c r="B119" s="47"/>
      <c r="D119" s="46"/>
      <c r="E119" s="46"/>
      <c r="F119" s="46"/>
    </row>
    <row r="120" spans="1:14" s="23" customFormat="1">
      <c r="A120" s="48"/>
      <c r="B120" s="47"/>
      <c r="D120" s="46"/>
      <c r="E120" s="46"/>
      <c r="F120" s="46"/>
    </row>
    <row r="121" spans="1:14" s="23" customFormat="1">
      <c r="A121" s="48"/>
      <c r="B121" s="47"/>
      <c r="D121" s="46"/>
      <c r="E121" s="46"/>
      <c r="F121" s="46"/>
    </row>
    <row r="122" spans="1:14" s="23" customFormat="1">
      <c r="A122" s="48"/>
      <c r="B122" s="47"/>
      <c r="D122" s="46"/>
      <c r="E122" s="46"/>
      <c r="F122" s="46"/>
    </row>
    <row r="123" spans="1:14" s="23" customFormat="1">
      <c r="A123" s="48"/>
      <c r="B123" s="47"/>
      <c r="D123" s="46"/>
      <c r="E123" s="46"/>
      <c r="F123" s="46"/>
    </row>
    <row r="124" spans="1:14" s="23" customFormat="1">
      <c r="A124" s="48"/>
      <c r="B124" s="47"/>
      <c r="D124" s="46"/>
      <c r="E124" s="46"/>
      <c r="F124" s="46"/>
    </row>
    <row r="125" spans="1:14" s="23" customFormat="1">
      <c r="A125" s="48"/>
      <c r="B125" s="47"/>
      <c r="D125" s="46"/>
      <c r="E125" s="46"/>
      <c r="F125" s="46"/>
    </row>
    <row r="126" spans="1:14" s="23" customFormat="1">
      <c r="A126" s="48"/>
      <c r="B126" s="47"/>
      <c r="D126" s="46"/>
      <c r="E126" s="46"/>
      <c r="F126" s="46"/>
    </row>
    <row r="127" spans="1:14" s="23" customFormat="1">
      <c r="A127" s="48"/>
      <c r="B127" s="47"/>
      <c r="D127" s="46"/>
      <c r="E127" s="46"/>
      <c r="F127" s="46"/>
    </row>
    <row r="128" spans="1:14" s="23" customFormat="1">
      <c r="A128" s="48"/>
      <c r="B128" s="47"/>
      <c r="D128" s="46"/>
      <c r="E128" s="46"/>
      <c r="F128" s="46"/>
    </row>
    <row r="129" spans="1:6" s="23" customFormat="1">
      <c r="A129" s="48"/>
      <c r="B129" s="47"/>
      <c r="D129" s="46"/>
      <c r="E129" s="46"/>
      <c r="F129" s="46"/>
    </row>
    <row r="130" spans="1:6" s="23" customFormat="1">
      <c r="A130" s="48"/>
      <c r="B130" s="47"/>
      <c r="D130" s="46"/>
      <c r="E130" s="46"/>
      <c r="F130" s="46"/>
    </row>
    <row r="131" spans="1:6" s="23" customFormat="1">
      <c r="A131" s="48"/>
      <c r="B131" s="47"/>
      <c r="D131" s="46"/>
      <c r="E131" s="46"/>
      <c r="F131" s="46"/>
    </row>
    <row r="132" spans="1:6" s="23" customFormat="1">
      <c r="A132" s="48"/>
      <c r="B132" s="47"/>
      <c r="D132" s="46"/>
      <c r="E132" s="46"/>
      <c r="F132" s="46"/>
    </row>
    <row r="133" spans="1:6" s="23" customFormat="1">
      <c r="A133" s="48"/>
      <c r="B133" s="47"/>
      <c r="D133" s="46"/>
      <c r="E133" s="46"/>
      <c r="F133" s="46"/>
    </row>
    <row r="134" spans="1:6" s="23" customFormat="1">
      <c r="A134" s="48"/>
      <c r="B134" s="47"/>
      <c r="D134" s="46"/>
      <c r="E134" s="46"/>
      <c r="F134" s="46"/>
    </row>
    <row r="135" spans="1:6" s="23" customFormat="1">
      <c r="A135" s="48"/>
      <c r="B135" s="47"/>
      <c r="D135" s="46"/>
      <c r="E135" s="46"/>
      <c r="F135" s="46"/>
    </row>
    <row r="136" spans="1:6" s="23" customFormat="1">
      <c r="A136" s="48"/>
      <c r="B136" s="47"/>
      <c r="D136" s="46"/>
      <c r="E136" s="46"/>
      <c r="F136" s="46"/>
    </row>
    <row r="137" spans="1:6" s="23" customFormat="1">
      <c r="A137" s="48"/>
      <c r="B137" s="47"/>
      <c r="D137" s="46"/>
      <c r="E137" s="46"/>
      <c r="F137" s="46"/>
    </row>
    <row r="138" spans="1:6" s="23" customFormat="1">
      <c r="A138" s="48"/>
      <c r="B138" s="47"/>
      <c r="D138" s="46"/>
      <c r="E138" s="46"/>
      <c r="F138" s="46"/>
    </row>
    <row r="139" spans="1:6" s="23" customFormat="1">
      <c r="A139" s="48"/>
      <c r="B139" s="47"/>
      <c r="D139" s="46"/>
      <c r="E139" s="46"/>
      <c r="F139" s="46"/>
    </row>
    <row r="140" spans="1:6" s="23" customFormat="1">
      <c r="A140" s="48"/>
      <c r="B140" s="47"/>
      <c r="D140" s="46"/>
      <c r="E140" s="46"/>
      <c r="F140" s="46"/>
    </row>
    <row r="141" spans="1:6" s="23" customFormat="1">
      <c r="A141" s="48"/>
      <c r="B141" s="47"/>
      <c r="D141" s="46"/>
      <c r="E141" s="46"/>
      <c r="F141" s="46"/>
    </row>
    <row r="142" spans="1:6" s="23" customFormat="1">
      <c r="A142" s="48"/>
      <c r="B142" s="47"/>
      <c r="D142" s="46"/>
      <c r="E142" s="46"/>
      <c r="F142" s="46"/>
    </row>
    <row r="143" spans="1:6" s="23" customFormat="1">
      <c r="A143" s="48"/>
      <c r="B143" s="47"/>
      <c r="D143" s="46"/>
      <c r="E143" s="46"/>
      <c r="F143" s="46"/>
    </row>
    <row r="144" spans="1:6" s="23" customFormat="1">
      <c r="A144" s="48"/>
      <c r="B144" s="47"/>
      <c r="D144" s="46"/>
      <c r="E144" s="46"/>
      <c r="F144" s="46"/>
    </row>
    <row r="145" spans="1:6" s="23" customFormat="1">
      <c r="A145" s="48"/>
      <c r="B145" s="47"/>
      <c r="D145" s="46"/>
      <c r="E145" s="46"/>
      <c r="F145" s="46"/>
    </row>
    <row r="146" spans="1:6" s="23" customFormat="1">
      <c r="A146" s="48"/>
      <c r="B146" s="47"/>
      <c r="D146" s="46"/>
      <c r="E146" s="46"/>
      <c r="F146" s="46"/>
    </row>
    <row r="147" spans="1:6" s="23" customFormat="1">
      <c r="A147" s="48"/>
      <c r="B147" s="47"/>
      <c r="D147" s="46"/>
      <c r="E147" s="46"/>
      <c r="F147" s="46"/>
    </row>
    <row r="148" spans="1:6" s="23" customFormat="1">
      <c r="A148" s="48"/>
      <c r="B148" s="47"/>
      <c r="D148" s="46"/>
      <c r="E148" s="46"/>
      <c r="F148" s="46"/>
    </row>
    <row r="149" spans="1:6" s="23" customFormat="1">
      <c r="A149" s="48"/>
      <c r="B149" s="47"/>
      <c r="D149" s="46"/>
      <c r="E149" s="46"/>
      <c r="F149" s="46"/>
    </row>
    <row r="150" spans="1:6" s="23" customFormat="1">
      <c r="A150" s="48"/>
      <c r="B150" s="47"/>
      <c r="D150" s="46"/>
      <c r="E150" s="46"/>
      <c r="F150" s="46"/>
    </row>
    <row r="151" spans="1:6" s="23" customFormat="1">
      <c r="A151" s="48"/>
      <c r="B151" s="47"/>
      <c r="D151" s="46"/>
      <c r="E151" s="46"/>
      <c r="F151" s="46"/>
    </row>
    <row r="152" spans="1:6" s="23" customFormat="1">
      <c r="A152" s="48"/>
      <c r="B152" s="47"/>
      <c r="D152" s="46"/>
      <c r="E152" s="46"/>
      <c r="F152" s="46"/>
    </row>
    <row r="153" spans="1:6" s="23" customFormat="1">
      <c r="A153" s="48"/>
      <c r="B153" s="47"/>
      <c r="D153" s="46"/>
      <c r="E153" s="46"/>
      <c r="F153" s="46"/>
    </row>
    <row r="154" spans="1:6" s="23" customFormat="1">
      <c r="A154" s="48"/>
      <c r="B154" s="47"/>
      <c r="D154" s="46"/>
      <c r="E154" s="46"/>
      <c r="F154" s="46"/>
    </row>
    <row r="155" spans="1:6" s="23" customFormat="1">
      <c r="A155" s="48"/>
      <c r="B155" s="47"/>
      <c r="D155" s="46"/>
      <c r="E155" s="46"/>
      <c r="F155" s="46"/>
    </row>
    <row r="156" spans="1:6" s="23" customFormat="1">
      <c r="A156" s="48"/>
      <c r="B156" s="47"/>
      <c r="D156" s="46"/>
      <c r="E156" s="46"/>
      <c r="F156" s="46"/>
    </row>
    <row r="157" spans="1:6" s="23" customFormat="1">
      <c r="A157" s="48"/>
      <c r="B157" s="47"/>
      <c r="D157" s="46"/>
      <c r="E157" s="46"/>
      <c r="F157" s="46"/>
    </row>
    <row r="158" spans="1:6" s="23" customFormat="1">
      <c r="A158" s="48"/>
      <c r="B158" s="47"/>
      <c r="D158" s="46"/>
      <c r="E158" s="46"/>
      <c r="F158" s="46"/>
    </row>
    <row r="159" spans="1:6" s="23" customFormat="1">
      <c r="A159" s="48"/>
      <c r="B159" s="47"/>
      <c r="D159" s="46"/>
      <c r="E159" s="46"/>
      <c r="F159" s="46"/>
    </row>
    <row r="160" spans="1:6" s="23" customFormat="1">
      <c r="A160" s="48"/>
      <c r="B160" s="47"/>
      <c r="D160" s="46"/>
      <c r="E160" s="46"/>
      <c r="F160" s="46"/>
    </row>
    <row r="161" spans="1:6" s="23" customFormat="1">
      <c r="A161" s="48"/>
      <c r="B161" s="47"/>
      <c r="D161" s="46"/>
      <c r="E161" s="46"/>
      <c r="F161" s="46"/>
    </row>
    <row r="162" spans="1:6" s="23" customFormat="1">
      <c r="A162" s="48"/>
      <c r="B162" s="47"/>
      <c r="D162" s="46"/>
      <c r="E162" s="46"/>
      <c r="F162" s="46"/>
    </row>
    <row r="163" spans="1:6" s="23" customFormat="1">
      <c r="A163" s="48"/>
      <c r="B163" s="47"/>
      <c r="D163" s="46"/>
      <c r="E163" s="46"/>
      <c r="F163" s="46"/>
    </row>
    <row r="164" spans="1:6" s="23" customFormat="1">
      <c r="A164" s="48"/>
      <c r="B164" s="47"/>
      <c r="D164" s="46"/>
      <c r="E164" s="46"/>
      <c r="F164" s="46"/>
    </row>
    <row r="165" spans="1:6" s="23" customFormat="1">
      <c r="A165" s="48"/>
      <c r="B165" s="47"/>
      <c r="D165" s="46"/>
      <c r="E165" s="46"/>
      <c r="F165" s="46"/>
    </row>
    <row r="166" spans="1:6" s="23" customFormat="1">
      <c r="A166" s="48"/>
      <c r="B166" s="47"/>
      <c r="D166" s="46"/>
      <c r="E166" s="46"/>
      <c r="F166" s="46"/>
    </row>
    <row r="167" spans="1:6" s="23" customFormat="1">
      <c r="A167" s="48"/>
      <c r="B167" s="47"/>
      <c r="D167" s="46"/>
      <c r="E167" s="46"/>
      <c r="F167" s="46"/>
    </row>
    <row r="168" spans="1:6" s="23" customFormat="1">
      <c r="A168" s="48"/>
      <c r="B168" s="47"/>
      <c r="D168" s="46"/>
      <c r="E168" s="46"/>
      <c r="F168" s="46"/>
    </row>
    <row r="169" spans="1:6" s="23" customFormat="1">
      <c r="A169" s="48"/>
      <c r="B169" s="47"/>
      <c r="D169" s="46"/>
      <c r="E169" s="46"/>
      <c r="F169" s="46"/>
    </row>
    <row r="170" spans="1:6" s="23" customFormat="1">
      <c r="A170" s="48"/>
      <c r="B170" s="47"/>
      <c r="D170" s="46"/>
      <c r="E170" s="46"/>
      <c r="F170" s="46"/>
    </row>
    <row r="171" spans="1:6" s="23" customFormat="1">
      <c r="A171" s="48"/>
      <c r="B171" s="47"/>
      <c r="D171" s="46"/>
      <c r="E171" s="46"/>
      <c r="F171" s="46"/>
    </row>
    <row r="172" spans="1:6" s="23" customFormat="1">
      <c r="A172" s="48"/>
      <c r="B172" s="47"/>
      <c r="D172" s="46"/>
      <c r="E172" s="46"/>
      <c r="F172" s="46"/>
    </row>
    <row r="173" spans="1:6" s="23" customFormat="1">
      <c r="A173" s="48"/>
      <c r="B173" s="47"/>
      <c r="D173" s="46"/>
      <c r="E173" s="46"/>
      <c r="F173" s="46"/>
    </row>
    <row r="174" spans="1:6" s="23" customFormat="1">
      <c r="A174" s="48"/>
      <c r="B174" s="47"/>
      <c r="D174" s="46"/>
      <c r="E174" s="46"/>
      <c r="F174" s="46"/>
    </row>
    <row r="175" spans="1:6" s="23" customFormat="1">
      <c r="A175" s="48"/>
      <c r="B175" s="47"/>
      <c r="D175" s="46"/>
      <c r="E175" s="46"/>
      <c r="F175" s="46"/>
    </row>
    <row r="176" spans="1:6" s="23" customFormat="1">
      <c r="A176" s="48"/>
      <c r="B176" s="47"/>
      <c r="D176" s="46"/>
      <c r="E176" s="46"/>
      <c r="F176" s="46"/>
    </row>
    <row r="177" spans="1:6" s="23" customFormat="1">
      <c r="A177" s="48"/>
      <c r="B177" s="47"/>
      <c r="D177" s="46"/>
      <c r="E177" s="46"/>
      <c r="F177" s="46"/>
    </row>
    <row r="178" spans="1:6" s="23" customFormat="1">
      <c r="A178" s="48"/>
      <c r="B178" s="47"/>
      <c r="D178" s="46"/>
      <c r="E178" s="46"/>
      <c r="F178" s="46"/>
    </row>
    <row r="179" spans="1:6" s="23" customFormat="1">
      <c r="A179" s="48"/>
      <c r="B179" s="47"/>
      <c r="D179" s="46"/>
      <c r="E179" s="46"/>
      <c r="F179" s="46"/>
    </row>
    <row r="180" spans="1:6" s="23" customFormat="1">
      <c r="A180" s="48"/>
      <c r="B180" s="47"/>
      <c r="D180" s="46"/>
      <c r="E180" s="46"/>
      <c r="F180" s="46"/>
    </row>
    <row r="181" spans="1:6" s="23" customFormat="1">
      <c r="A181" s="48"/>
      <c r="B181" s="47"/>
      <c r="D181" s="46"/>
      <c r="E181" s="46"/>
      <c r="F181" s="46"/>
    </row>
    <row r="182" spans="1:6" s="23" customFormat="1">
      <c r="A182" s="48"/>
      <c r="B182" s="47"/>
      <c r="D182" s="46"/>
      <c r="E182" s="46"/>
      <c r="F182" s="46"/>
    </row>
    <row r="183" spans="1:6" s="23" customFormat="1">
      <c r="A183" s="48"/>
      <c r="B183" s="47"/>
      <c r="D183" s="46"/>
      <c r="E183" s="46"/>
      <c r="F183" s="46"/>
    </row>
    <row r="184" spans="1:6" s="23" customFormat="1">
      <c r="A184" s="48"/>
      <c r="B184" s="47"/>
      <c r="D184" s="46"/>
      <c r="E184" s="46"/>
      <c r="F184" s="46"/>
    </row>
    <row r="185" spans="1:6" s="23" customFormat="1">
      <c r="A185" s="48"/>
      <c r="B185" s="47"/>
      <c r="D185" s="46"/>
      <c r="E185" s="46"/>
      <c r="F185" s="46"/>
    </row>
    <row r="186" spans="1:6" s="23" customFormat="1">
      <c r="A186" s="48"/>
      <c r="B186" s="47"/>
      <c r="D186" s="46"/>
      <c r="E186" s="46"/>
      <c r="F186" s="46"/>
    </row>
    <row r="187" spans="1:6" s="23" customFormat="1">
      <c r="A187" s="48"/>
      <c r="B187" s="47"/>
      <c r="D187" s="46"/>
      <c r="E187" s="46"/>
      <c r="F187" s="46"/>
    </row>
    <row r="188" spans="1:6" s="23" customFormat="1">
      <c r="A188" s="48"/>
      <c r="B188" s="47"/>
      <c r="D188" s="46"/>
      <c r="E188" s="46"/>
      <c r="F188" s="46"/>
    </row>
    <row r="189" spans="1:6" s="23" customFormat="1">
      <c r="A189" s="48"/>
      <c r="B189" s="47"/>
      <c r="D189" s="46"/>
      <c r="E189" s="46"/>
      <c r="F189" s="46"/>
    </row>
    <row r="190" spans="1:6" s="23" customFormat="1">
      <c r="A190" s="48"/>
      <c r="B190" s="47"/>
      <c r="D190" s="46"/>
      <c r="E190" s="46"/>
      <c r="F190" s="46"/>
    </row>
    <row r="191" spans="1:6" s="23" customFormat="1">
      <c r="A191" s="48"/>
      <c r="B191" s="47"/>
      <c r="D191" s="46"/>
      <c r="E191" s="46"/>
      <c r="F191" s="46"/>
    </row>
    <row r="192" spans="1:6" s="23" customFormat="1">
      <c r="A192" s="48"/>
      <c r="B192" s="47"/>
      <c r="D192" s="46"/>
      <c r="E192" s="46"/>
      <c r="F192" s="46"/>
    </row>
    <row r="193" spans="1:6" s="23" customFormat="1">
      <c r="A193" s="48"/>
      <c r="B193" s="47"/>
      <c r="D193" s="46"/>
      <c r="E193" s="46"/>
      <c r="F193" s="46"/>
    </row>
    <row r="194" spans="1:6" s="23" customFormat="1">
      <c r="A194" s="48"/>
      <c r="B194" s="47"/>
      <c r="D194" s="46"/>
      <c r="E194" s="46"/>
      <c r="F194" s="46"/>
    </row>
    <row r="195" spans="1:6" s="23" customFormat="1">
      <c r="A195" s="48"/>
      <c r="B195" s="47"/>
      <c r="D195" s="46"/>
      <c r="E195" s="46"/>
      <c r="F195" s="46"/>
    </row>
    <row r="196" spans="1:6" s="23" customFormat="1">
      <c r="A196" s="48"/>
      <c r="B196" s="47"/>
      <c r="D196" s="46"/>
      <c r="E196" s="46"/>
      <c r="F196" s="46"/>
    </row>
    <row r="197" spans="1:6" s="23" customFormat="1">
      <c r="A197" s="48"/>
      <c r="B197" s="47"/>
      <c r="D197" s="46"/>
      <c r="E197" s="46"/>
      <c r="F197" s="46"/>
    </row>
    <row r="198" spans="1:6" s="23" customFormat="1">
      <c r="A198" s="48"/>
      <c r="B198" s="47"/>
      <c r="D198" s="46"/>
      <c r="E198" s="46"/>
      <c r="F198" s="46"/>
    </row>
    <row r="199" spans="1:6" s="23" customFormat="1">
      <c r="A199" s="48"/>
      <c r="B199" s="47"/>
      <c r="D199" s="46"/>
      <c r="E199" s="46"/>
      <c r="F199" s="46"/>
    </row>
    <row r="200" spans="1:6" s="23" customFormat="1">
      <c r="A200" s="48"/>
      <c r="B200" s="47"/>
      <c r="D200" s="46"/>
      <c r="E200" s="46"/>
      <c r="F200" s="46"/>
    </row>
    <row r="201" spans="1:6" s="23" customFormat="1">
      <c r="A201" s="48"/>
      <c r="B201" s="47"/>
      <c r="D201" s="46"/>
      <c r="E201" s="46"/>
      <c r="F201" s="46"/>
    </row>
    <row r="202" spans="1:6" s="23" customFormat="1">
      <c r="A202" s="48"/>
      <c r="B202" s="47"/>
      <c r="D202" s="46"/>
      <c r="E202" s="46"/>
      <c r="F202" s="46"/>
    </row>
    <row r="203" spans="1:6" s="23" customFormat="1">
      <c r="A203" s="48"/>
      <c r="B203" s="47"/>
      <c r="D203" s="46"/>
      <c r="E203" s="46"/>
      <c r="F203" s="46"/>
    </row>
    <row r="204" spans="1:6" s="23" customFormat="1">
      <c r="A204" s="48"/>
      <c r="B204" s="47"/>
      <c r="D204" s="46"/>
      <c r="E204" s="46"/>
      <c r="F204" s="46"/>
    </row>
    <row r="205" spans="1:6" s="23" customFormat="1">
      <c r="A205" s="48"/>
      <c r="B205" s="47"/>
      <c r="D205" s="46"/>
      <c r="E205" s="46"/>
      <c r="F205" s="46"/>
    </row>
    <row r="206" spans="1:6" s="23" customFormat="1">
      <c r="A206" s="48"/>
      <c r="B206" s="47"/>
      <c r="D206" s="46"/>
      <c r="E206" s="46"/>
      <c r="F206" s="46"/>
    </row>
    <row r="207" spans="1:6" s="23" customFormat="1">
      <c r="A207" s="48"/>
      <c r="B207" s="47"/>
      <c r="D207" s="46"/>
      <c r="E207" s="46"/>
      <c r="F207" s="46"/>
    </row>
    <row r="208" spans="1:6" s="23" customFormat="1">
      <c r="A208" s="48"/>
      <c r="B208" s="47"/>
      <c r="D208" s="46"/>
      <c r="E208" s="46"/>
      <c r="F208" s="46"/>
    </row>
    <row r="209" spans="1:6" s="23" customFormat="1">
      <c r="A209" s="48"/>
      <c r="B209" s="47"/>
      <c r="D209" s="46"/>
      <c r="E209" s="46"/>
      <c r="F209" s="46"/>
    </row>
    <row r="210" spans="1:6" s="23" customFormat="1">
      <c r="A210" s="48"/>
      <c r="B210" s="47"/>
      <c r="D210" s="46"/>
      <c r="E210" s="46"/>
      <c r="F210" s="46"/>
    </row>
    <row r="211" spans="1:6" s="23" customFormat="1">
      <c r="A211" s="48"/>
      <c r="B211" s="47"/>
      <c r="D211" s="46"/>
      <c r="E211" s="46"/>
      <c r="F211" s="46"/>
    </row>
    <row r="212" spans="1:6" s="23" customFormat="1">
      <c r="A212" s="48"/>
      <c r="B212" s="47"/>
      <c r="D212" s="46"/>
      <c r="E212" s="46"/>
      <c r="F212" s="46"/>
    </row>
    <row r="213" spans="1:6" s="23" customFormat="1">
      <c r="A213" s="48"/>
      <c r="B213" s="47"/>
      <c r="D213" s="46"/>
      <c r="E213" s="46"/>
      <c r="F213" s="46"/>
    </row>
    <row r="214" spans="1:6" s="23" customFormat="1">
      <c r="A214" s="48"/>
      <c r="B214" s="47"/>
      <c r="D214" s="46"/>
      <c r="E214" s="46"/>
      <c r="F214" s="46"/>
    </row>
    <row r="215" spans="1:6" s="23" customFormat="1">
      <c r="A215" s="48"/>
      <c r="B215" s="47"/>
      <c r="D215" s="46"/>
      <c r="E215" s="46"/>
      <c r="F215" s="46"/>
    </row>
    <row r="216" spans="1:6" s="23" customFormat="1">
      <c r="A216" s="48"/>
      <c r="B216" s="47"/>
      <c r="D216" s="46"/>
      <c r="E216" s="46"/>
      <c r="F216" s="46"/>
    </row>
    <row r="217" spans="1:6" s="23" customFormat="1">
      <c r="A217" s="48"/>
      <c r="B217" s="47"/>
      <c r="D217" s="46"/>
      <c r="E217" s="46"/>
      <c r="F217" s="46"/>
    </row>
    <row r="218" spans="1:6" s="23" customFormat="1">
      <c r="A218" s="48"/>
      <c r="B218" s="47"/>
      <c r="D218" s="46"/>
      <c r="E218" s="46"/>
      <c r="F218" s="46"/>
    </row>
    <row r="219" spans="1:6" s="23" customFormat="1">
      <c r="A219" s="48"/>
      <c r="B219" s="47"/>
      <c r="D219" s="46"/>
      <c r="E219" s="46"/>
      <c r="F219" s="46"/>
    </row>
    <row r="220" spans="1:6" s="23" customFormat="1">
      <c r="A220" s="48"/>
      <c r="B220" s="47"/>
      <c r="D220" s="46"/>
      <c r="E220" s="46"/>
      <c r="F220" s="46"/>
    </row>
    <row r="221" spans="1:6" s="23" customFormat="1">
      <c r="A221" s="48"/>
      <c r="B221" s="47"/>
      <c r="D221" s="46"/>
      <c r="E221" s="46"/>
      <c r="F221" s="46"/>
    </row>
    <row r="222" spans="1:6" s="23" customFormat="1">
      <c r="A222" s="48"/>
      <c r="B222" s="47"/>
      <c r="D222" s="46"/>
      <c r="E222" s="46"/>
      <c r="F222" s="46"/>
    </row>
    <row r="223" spans="1:6" s="23" customFormat="1">
      <c r="A223" s="48"/>
      <c r="B223" s="47"/>
      <c r="D223" s="46"/>
      <c r="E223" s="46"/>
      <c r="F223" s="46"/>
    </row>
    <row r="224" spans="1:6" s="23" customFormat="1">
      <c r="A224" s="48"/>
      <c r="B224" s="47"/>
      <c r="D224" s="46"/>
      <c r="E224" s="46"/>
      <c r="F224" s="46"/>
    </row>
    <row r="225" spans="1:6" s="23" customFormat="1">
      <c r="A225" s="48"/>
      <c r="B225" s="47"/>
      <c r="D225" s="46"/>
      <c r="E225" s="46"/>
      <c r="F225" s="46"/>
    </row>
    <row r="226" spans="1:6" s="23" customFormat="1">
      <c r="A226" s="48"/>
      <c r="B226" s="47"/>
      <c r="D226" s="46"/>
      <c r="E226" s="46"/>
      <c r="F226" s="46"/>
    </row>
    <row r="227" spans="1:6" s="23" customFormat="1">
      <c r="A227" s="48"/>
      <c r="B227" s="47"/>
      <c r="D227" s="46"/>
      <c r="E227" s="46"/>
      <c r="F227" s="46"/>
    </row>
    <row r="228" spans="1:6" s="23" customFormat="1">
      <c r="A228" s="48"/>
      <c r="B228" s="47"/>
      <c r="D228" s="46"/>
      <c r="E228" s="46"/>
      <c r="F228" s="46"/>
    </row>
    <row r="229" spans="1:6" s="23" customFormat="1">
      <c r="A229" s="48"/>
      <c r="B229" s="47"/>
      <c r="D229" s="46"/>
      <c r="E229" s="46"/>
      <c r="F229" s="46"/>
    </row>
    <row r="230" spans="1:6" s="23" customFormat="1">
      <c r="A230" s="48"/>
      <c r="B230" s="47"/>
      <c r="D230" s="46"/>
      <c r="E230" s="46"/>
      <c r="F230" s="46"/>
    </row>
    <row r="231" spans="1:6" s="23" customFormat="1">
      <c r="A231" s="48"/>
      <c r="B231" s="47"/>
      <c r="D231" s="46"/>
      <c r="E231" s="46"/>
      <c r="F231" s="46"/>
    </row>
    <row r="232" spans="1:6" s="23" customFormat="1">
      <c r="A232" s="48"/>
      <c r="B232" s="47"/>
      <c r="D232" s="46"/>
      <c r="E232" s="46"/>
      <c r="F232" s="46"/>
    </row>
    <row r="233" spans="1:6" s="23" customFormat="1">
      <c r="A233" s="48"/>
      <c r="B233" s="47"/>
      <c r="D233" s="46"/>
      <c r="E233" s="46"/>
      <c r="F233" s="46"/>
    </row>
    <row r="234" spans="1:6" s="23" customFormat="1">
      <c r="A234" s="48"/>
      <c r="B234" s="47"/>
      <c r="D234" s="46"/>
      <c r="E234" s="46"/>
      <c r="F234" s="46"/>
    </row>
    <row r="235" spans="1:6" s="23" customFormat="1">
      <c r="A235" s="48"/>
      <c r="B235" s="47"/>
      <c r="D235" s="46"/>
      <c r="E235" s="46"/>
      <c r="F235" s="46"/>
    </row>
    <row r="236" spans="1:6" s="23" customFormat="1">
      <c r="A236" s="48"/>
      <c r="B236" s="47"/>
      <c r="D236" s="46"/>
      <c r="E236" s="46"/>
      <c r="F236" s="46"/>
    </row>
    <row r="237" spans="1:6" s="23" customFormat="1">
      <c r="A237" s="48"/>
      <c r="B237" s="47"/>
      <c r="D237" s="46"/>
      <c r="E237" s="46"/>
      <c r="F237" s="46"/>
    </row>
    <row r="238" spans="1:6" s="23" customFormat="1">
      <c r="A238" s="48"/>
      <c r="B238" s="47"/>
      <c r="D238" s="46"/>
      <c r="E238" s="46"/>
      <c r="F238" s="46"/>
    </row>
    <row r="239" spans="1:6" s="23" customFormat="1">
      <c r="A239" s="48"/>
      <c r="B239" s="47"/>
      <c r="D239" s="46"/>
      <c r="E239" s="46"/>
      <c r="F239" s="46"/>
    </row>
    <row r="240" spans="1:6" s="23" customFormat="1">
      <c r="A240" s="48"/>
      <c r="B240" s="47"/>
      <c r="D240" s="46"/>
      <c r="E240" s="46"/>
      <c r="F240" s="46"/>
    </row>
    <row r="241" spans="1:6" s="23" customFormat="1">
      <c r="A241" s="48"/>
      <c r="B241" s="47"/>
      <c r="D241" s="46"/>
      <c r="E241" s="46"/>
      <c r="F241" s="46"/>
    </row>
    <row r="242" spans="1:6" s="23" customFormat="1">
      <c r="A242" s="48"/>
      <c r="B242" s="47"/>
      <c r="D242" s="46"/>
      <c r="E242" s="46"/>
      <c r="F242" s="46"/>
    </row>
    <row r="243" spans="1:6" s="23" customFormat="1">
      <c r="A243" s="48"/>
      <c r="B243" s="47"/>
      <c r="D243" s="46"/>
      <c r="E243" s="46"/>
      <c r="F243" s="46"/>
    </row>
    <row r="244" spans="1:6" s="23" customFormat="1">
      <c r="A244" s="48"/>
      <c r="B244" s="47"/>
      <c r="D244" s="46"/>
      <c r="E244" s="46"/>
      <c r="F244" s="46"/>
    </row>
    <row r="245" spans="1:6" s="23" customFormat="1">
      <c r="A245" s="48"/>
      <c r="B245" s="47"/>
      <c r="D245" s="46"/>
      <c r="E245" s="46"/>
      <c r="F245" s="46"/>
    </row>
    <row r="246" spans="1:6" s="23" customFormat="1">
      <c r="A246" s="48"/>
      <c r="B246" s="47"/>
      <c r="D246" s="46"/>
      <c r="E246" s="46"/>
      <c r="F246" s="46"/>
    </row>
    <row r="247" spans="1:6" s="23" customFormat="1">
      <c r="A247" s="48"/>
      <c r="B247" s="47"/>
      <c r="D247" s="46"/>
      <c r="E247" s="46"/>
      <c r="F247" s="46"/>
    </row>
    <row r="248" spans="1:6" s="23" customFormat="1">
      <c r="A248" s="48"/>
      <c r="B248" s="47"/>
      <c r="D248" s="46"/>
      <c r="E248" s="46"/>
      <c r="F248" s="46"/>
    </row>
    <row r="249" spans="1:6" s="23" customFormat="1">
      <c r="A249" s="48"/>
      <c r="B249" s="47"/>
      <c r="D249" s="46"/>
      <c r="E249" s="46"/>
      <c r="F249" s="46"/>
    </row>
    <row r="250" spans="1:6" s="23" customFormat="1">
      <c r="A250" s="48"/>
      <c r="B250" s="47"/>
      <c r="D250" s="46"/>
      <c r="E250" s="46"/>
      <c r="F250" s="46"/>
    </row>
    <row r="251" spans="1:6" s="23" customFormat="1">
      <c r="A251" s="48"/>
      <c r="B251" s="47"/>
      <c r="D251" s="46"/>
      <c r="E251" s="46"/>
      <c r="F251" s="46"/>
    </row>
    <row r="252" spans="1:6" s="23" customFormat="1">
      <c r="A252" s="48"/>
      <c r="B252" s="47"/>
      <c r="D252" s="46"/>
      <c r="E252" s="46"/>
      <c r="F252" s="46"/>
    </row>
    <row r="253" spans="1:6" s="23" customFormat="1">
      <c r="A253" s="48"/>
      <c r="B253" s="47"/>
      <c r="D253" s="46"/>
      <c r="E253" s="46"/>
      <c r="F253" s="46"/>
    </row>
    <row r="254" spans="1:6" s="23" customFormat="1">
      <c r="A254" s="48"/>
      <c r="B254" s="47"/>
      <c r="D254" s="46"/>
      <c r="E254" s="46"/>
      <c r="F254" s="46"/>
    </row>
    <row r="255" spans="1:6" s="23" customFormat="1">
      <c r="A255" s="48"/>
      <c r="B255" s="47"/>
      <c r="D255" s="46"/>
      <c r="E255" s="46"/>
      <c r="F255" s="46"/>
    </row>
    <row r="256" spans="1:6" s="23" customFormat="1">
      <c r="A256" s="48"/>
      <c r="B256" s="47"/>
      <c r="D256" s="46"/>
      <c r="E256" s="46"/>
      <c r="F256" s="46"/>
    </row>
    <row r="257" spans="1:13" s="23" customFormat="1">
      <c r="A257" s="48"/>
      <c r="B257" s="47"/>
      <c r="D257" s="46"/>
      <c r="E257" s="46"/>
      <c r="F257" s="46"/>
      <c r="M257" s="22"/>
    </row>
    <row r="258" spans="1:13" s="23" customFormat="1">
      <c r="A258" s="48"/>
      <c r="B258" s="47"/>
      <c r="D258" s="46"/>
      <c r="E258" s="46"/>
      <c r="F258" s="46"/>
      <c r="M258" s="22"/>
    </row>
    <row r="259" spans="1:13" s="23" customFormat="1">
      <c r="A259" s="48"/>
      <c r="B259" s="47"/>
      <c r="D259" s="46"/>
      <c r="E259" s="46"/>
      <c r="F259" s="46"/>
      <c r="M259" s="22"/>
    </row>
  </sheetData>
  <mergeCells count="12">
    <mergeCell ref="N4:N5"/>
    <mergeCell ref="A6:B6"/>
    <mergeCell ref="A2:N2"/>
    <mergeCell ref="C4:C5"/>
    <mergeCell ref="D4:F4"/>
    <mergeCell ref="G4:G5"/>
    <mergeCell ref="H4:H5"/>
    <mergeCell ref="I4:I5"/>
    <mergeCell ref="J4:J5"/>
    <mergeCell ref="K4:K5"/>
    <mergeCell ref="L4:L5"/>
    <mergeCell ref="M4:M5"/>
  </mergeCells>
  <pageMargins left="0.33" right="0.26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OPĆI DIO</vt:lpstr>
      <vt:lpstr>PLAN PRIHODA</vt:lpstr>
      <vt:lpstr>PLAN RASHODA I IZDATAKA</vt:lpstr>
      <vt:lpstr>3 RAZ SVE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PETRA</cp:lastModifiedBy>
  <cp:lastPrinted>2021-12-28T08:31:41Z</cp:lastPrinted>
  <dcterms:created xsi:type="dcterms:W3CDTF">2013-09-11T11:00:21Z</dcterms:created>
  <dcterms:modified xsi:type="dcterms:W3CDTF">2021-12-28T11:29:49Z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